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liilia_kristal_justdigi_ee/Documents/H-ketas/Documents/Töödokumendid/Digipööre/KK/KK2025_II/"/>
    </mc:Choice>
  </mc:AlternateContent>
  <xr:revisionPtr revIDLastSave="27" documentId="8_{8BAB9E98-0BB6-4D48-8EEE-56141AC15BAA}" xr6:coauthVersionLast="47" xr6:coauthVersionMax="47" xr10:uidLastSave="{7571AB72-FA94-4A8E-94F4-928E9106B177}"/>
  <bookViews>
    <workbookView xWindow="19110" yWindow="0" windowWidth="19380" windowHeight="20970" xr2:uid="{00000000-000D-0000-FFFF-FFFF00000000}"/>
  </bookViews>
  <sheets>
    <sheet name="KOOND" sheetId="4" r:id="rId1"/>
    <sheet name="HTM" sheetId="17" r:id="rId2"/>
    <sheet name="JDM" sheetId="3" r:id="rId3"/>
    <sheet name="KLIM" sheetId="6" r:id="rId4"/>
    <sheet name="KUM" sheetId="7" r:id="rId5"/>
    <sheet name="MKM" sheetId="8" r:id="rId6"/>
    <sheet name="RAM" sheetId="9" r:id="rId7"/>
    <sheet name="REM" sheetId="10" r:id="rId8"/>
    <sheet name="SIM" sheetId="12" r:id="rId9"/>
    <sheet name="SOM" sheetId="14" r:id="rId10"/>
    <sheet name="VÄM" sheetId="16" r:id="rId11"/>
    <sheet name="Riigikantselei" sheetId="15" r:id="rId12"/>
    <sheet name="ELVL" sheetId="13" r:id="rId13"/>
  </sheets>
  <definedNames>
    <definedName name="_xlnm.Print_Area" localSheetId="12">ELVL!$A$1:$L$22</definedName>
    <definedName name="_xlnm.Print_Area" localSheetId="1">HTM!$A$1:$L$19</definedName>
    <definedName name="_xlnm.Print_Area" localSheetId="2">JDM!$A$1:$L$19</definedName>
    <definedName name="_xlnm.Print_Area" localSheetId="0">KOOND!$A$1:$E$30</definedName>
    <definedName name="_xlnm.Print_Area" localSheetId="4">KUM!$A$1:$L$20</definedName>
    <definedName name="_xlnm.Print_Area" localSheetId="5">MKM!$A$1:$L$22</definedName>
    <definedName name="_xlnm.Print_Area" localSheetId="6">RAM!$A$1:$L$22</definedName>
    <definedName name="_xlnm.Print_Area" localSheetId="7">REM!$A$1:$L$20</definedName>
    <definedName name="_xlnm.Print_Area" localSheetId="11">Riigikantselei!$A$1:$L$7</definedName>
    <definedName name="_xlnm.Print_Area" localSheetId="8">SIM!$A$1:$L$20</definedName>
    <definedName name="_xlnm.Print_Area" localSheetId="9">SOM!$A$1:$L$21</definedName>
    <definedName name="_xlnm.Print_Area" localSheetId="10">VÄM!$A$1:$L$21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E5" i="6"/>
  <c r="F26" i="4"/>
  <c r="B7" i="9"/>
  <c r="B8" i="8" l="1"/>
  <c r="B7" i="8"/>
  <c r="B6" i="8"/>
  <c r="B5" i="8"/>
  <c r="F6" i="6" l="1"/>
  <c r="F5" i="6"/>
  <c r="D27" i="4" l="1"/>
  <c r="E27" i="4"/>
  <c r="F27" i="4"/>
  <c r="C27" i="4"/>
  <c r="D26" i="4"/>
  <c r="E26" i="4"/>
  <c r="C26" i="4"/>
  <c r="D25" i="4"/>
  <c r="E25" i="4"/>
  <c r="F25" i="4"/>
  <c r="C25" i="4"/>
  <c r="F24" i="4"/>
  <c r="E24" i="4"/>
  <c r="D24" i="4"/>
  <c r="C24" i="4"/>
  <c r="F9" i="8"/>
  <c r="F13" i="4" s="1"/>
  <c r="B7" i="14" l="1"/>
  <c r="B6" i="14"/>
  <c r="B5" i="14"/>
  <c r="F8" i="14" l="1"/>
  <c r="F17" i="4" s="1"/>
  <c r="B6" i="12" l="1"/>
  <c r="B5" i="12"/>
  <c r="F7" i="12"/>
  <c r="F16" i="4" s="1"/>
  <c r="B6" i="10" l="1"/>
  <c r="B5" i="10"/>
  <c r="F7" i="10"/>
  <c r="F15" i="4" s="1"/>
  <c r="B8" i="9" l="1"/>
  <c r="B6" i="9"/>
  <c r="B5" i="9"/>
  <c r="F9" i="9"/>
  <c r="F14" i="4" s="1"/>
  <c r="B6" i="16"/>
  <c r="B7" i="16"/>
  <c r="B5" i="16"/>
  <c r="F8" i="16"/>
  <c r="F18" i="4" s="1"/>
  <c r="B6" i="7" l="1"/>
  <c r="B5" i="7"/>
  <c r="F7" i="7"/>
  <c r="F12" i="4" s="1"/>
  <c r="H14" i="6" l="1"/>
  <c r="G14" i="6"/>
  <c r="F14" i="6"/>
  <c r="E14" i="6"/>
  <c r="D14" i="6"/>
  <c r="E6" i="6"/>
  <c r="B6" i="6" l="1"/>
  <c r="B5" i="6"/>
  <c r="F7" i="6"/>
  <c r="F11" i="4" s="1"/>
  <c r="B5" i="3" l="1"/>
  <c r="F6" i="3"/>
  <c r="F10" i="4" s="1"/>
  <c r="B19" i="4" l="1"/>
  <c r="F9" i="4"/>
  <c r="B6" i="17" l="1"/>
  <c r="B5" i="17"/>
  <c r="F6" i="17"/>
  <c r="F19" i="4"/>
  <c r="B5" i="15"/>
  <c r="F6" i="15"/>
  <c r="F23" i="4" l="1"/>
  <c r="B8" i="13"/>
  <c r="B7" i="13"/>
  <c r="B6" i="13"/>
  <c r="B5" i="13"/>
  <c r="F9" i="13"/>
  <c r="F20" i="4" s="1"/>
  <c r="E6" i="17"/>
  <c r="D6" i="17"/>
  <c r="D9" i="4" s="1"/>
  <c r="C6" i="17"/>
  <c r="C9" i="4" s="1"/>
  <c r="E9" i="4" l="1"/>
  <c r="B9" i="4" s="1"/>
  <c r="F8" i="4"/>
  <c r="H11" i="6"/>
  <c r="C6" i="14" l="1"/>
  <c r="E8" i="16"/>
  <c r="B25" i="4" l="1"/>
  <c r="E9" i="13"/>
  <c r="E20" i="4" l="1"/>
  <c r="B20" i="4" s="1"/>
  <c r="B9" i="13"/>
  <c r="E6" i="15"/>
  <c r="E18" i="4"/>
  <c r="E19" i="4" l="1"/>
  <c r="E8" i="14"/>
  <c r="E17" i="4" s="1"/>
  <c r="E7" i="12" l="1"/>
  <c r="E16" i="4" s="1"/>
  <c r="E7" i="10"/>
  <c r="E15" i="4" s="1"/>
  <c r="D7" i="10"/>
  <c r="B7" i="10" l="1"/>
  <c r="E9" i="9"/>
  <c r="E14" i="4" s="1"/>
  <c r="E9" i="8" l="1"/>
  <c r="E13" i="4" s="1"/>
  <c r="E7" i="7" l="1"/>
  <c r="E12" i="4" s="1"/>
  <c r="D7" i="7"/>
  <c r="C7" i="7"/>
  <c r="B7" i="7" l="1"/>
  <c r="E7" i="6"/>
  <c r="E6" i="3"/>
  <c r="E11" i="4" l="1"/>
  <c r="B7" i="6"/>
  <c r="E10" i="4"/>
  <c r="E8" i="4" s="1"/>
  <c r="E23" i="4"/>
  <c r="C9" i="8"/>
  <c r="C6" i="3"/>
  <c r="D6" i="3"/>
  <c r="B6" i="3" s="1"/>
  <c r="B24" i="4" l="1"/>
  <c r="D9" i="8"/>
  <c r="B9" i="8" s="1"/>
  <c r="B27" i="4" l="1"/>
  <c r="D7" i="6"/>
  <c r="C7" i="6"/>
  <c r="D9" i="9"/>
  <c r="C9" i="9"/>
  <c r="C7" i="10"/>
  <c r="D6" i="15"/>
  <c r="C6" i="15"/>
  <c r="D8" i="14"/>
  <c r="B8" i="14" s="1"/>
  <c r="C8" i="14"/>
  <c r="C8" i="16"/>
  <c r="D8" i="16"/>
  <c r="C7" i="12"/>
  <c r="D7" i="12"/>
  <c r="B7" i="12" s="1"/>
  <c r="B9" i="9" l="1"/>
  <c r="B8" i="16"/>
  <c r="D19" i="4"/>
  <c r="B6" i="15"/>
  <c r="C19" i="4"/>
  <c r="D18" i="4" l="1"/>
  <c r="C18" i="4"/>
  <c r="B18" i="4" l="1"/>
  <c r="C23" i="4"/>
  <c r="D14" i="4"/>
  <c r="B26" i="4"/>
  <c r="C14" i="4"/>
  <c r="B14" i="4" s="1"/>
  <c r="D23" i="4" l="1"/>
  <c r="B28" i="4" s="1"/>
  <c r="D17" i="4"/>
  <c r="B23" i="4" l="1"/>
  <c r="B29" i="4"/>
  <c r="C17" i="4"/>
  <c r="B17" i="4" s="1"/>
  <c r="D9" i="13" l="1"/>
  <c r="D20" i="4" s="1"/>
  <c r="D12" i="4"/>
  <c r="C12" i="4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B10" i="4" s="1"/>
  <c r="B12" i="4" l="1"/>
  <c r="B13" i="4"/>
  <c r="B11" i="4"/>
  <c r="D8" i="4"/>
  <c r="C20" i="4"/>
  <c r="C8" i="4" l="1"/>
  <c r="B8" i="4" s="1"/>
</calcChain>
</file>

<file path=xl/sharedStrings.xml><?xml version="1.0" encoding="utf-8"?>
<sst xmlns="http://schemas.openxmlformats.org/spreadsheetml/2006/main" count="1070" uniqueCount="135">
  <si>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</si>
  <si>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</si>
  <si>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</si>
  <si>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</si>
  <si>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</si>
  <si>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</si>
  <si>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</si>
  <si>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</si>
  <si>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</si>
  <si>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</si>
  <si>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</si>
  <si>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</si>
  <si>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</si>
  <si>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</si>
  <si>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</si>
  <si>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</si>
  <si>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</si>
  <si>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</si>
  <si>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</si>
  <si>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</si>
  <si>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</si>
  <si>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</si>
  <si>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Eelarve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</si>
  <si>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</si>
  <si>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</si>
  <si>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</si>
  <si>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</si>
  <si>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</si>
  <si>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</si>
  <si>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</si>
  <si>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</si>
  <si>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</si>
  <si>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</si>
  <si>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</si>
  <si>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</si>
  <si>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</si>
  <si>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</si>
  <si>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</si>
  <si>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</si>
  <si>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</si>
  <si>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</si>
  <si>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</si>
  <si>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</si>
  <si>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</si>
  <si>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</si>
  <si>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</si>
  <si>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</si>
  <si>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</si>
  <si>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</si>
  <si>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</si>
  <si>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</si>
  <si>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</si>
  <si>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</si>
  <si>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</si>
  <si>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</si>
  <si>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</si>
  <si>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</si>
  <si>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</si>
  <si>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</si>
  <si>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</si>
  <si>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</si>
  <si>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</si>
  <si>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</si>
  <si>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</si>
  <si>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</si>
  <si>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</si>
  <si>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</si>
  <si>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</si>
  <si>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</si>
  <si>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</si>
  <si>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</si>
  <si>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2029
lõpptase</t>
  </si>
  <si>
    <t>Elluviija: Haridus- ja Teadusministeerium (HTM)</t>
  </si>
  <si>
    <t>Haridus- ja Teadusministeeriumi valdkondlik digipööre</t>
  </si>
  <si>
    <t>Justiits- ja Digiministeeriumi valdkondlik digipööre</t>
  </si>
  <si>
    <t>Elluviija: Justiits- ja Digiministeerium</t>
  </si>
  <si>
    <t>Elluviija: Justiits- ja Digiministeerium (JDM)</t>
  </si>
  <si>
    <t>Elluviija: Haridus- ja Teadusministeerium</t>
  </si>
  <si>
    <t>2023–2026 kokku</t>
  </si>
  <si>
    <t>Jaotamata eelarve 2027–2029</t>
  </si>
  <si>
    <t>Eesti Rahvusraamatukogu</t>
  </si>
  <si>
    <t>Muinsuskaitseamet</t>
  </si>
  <si>
    <t>Kultuuriministeerium</t>
  </si>
  <si>
    <t>Rahvusarhiiv</t>
  </si>
  <si>
    <t>Eesti Rahvusringhääling</t>
  </si>
  <si>
    <t>Eesti Rahva Muuseum</t>
  </si>
  <si>
    <t>Politsei- ja Piirivalveamet</t>
  </si>
  <si>
    <t>Ravimiamet</t>
  </si>
  <si>
    <t>Transpordiamet</t>
  </si>
  <si>
    <t>Riigikantselei</t>
  </si>
  <si>
    <t xml:space="preserve">Elluviija: </t>
  </si>
  <si>
    <t>Haridus- ja Teadusministeerium</t>
  </si>
  <si>
    <t>Partner(id):</t>
  </si>
  <si>
    <t>Eesti Keele Instituut</t>
  </si>
  <si>
    <t>Jah</t>
  </si>
  <si>
    <t>Ei</t>
  </si>
  <si>
    <r>
      <rPr>
        <b/>
        <sz val="11"/>
        <color theme="1"/>
        <rFont val="Calibri"/>
        <family val="2"/>
        <charset val="186"/>
        <scheme val="minor"/>
      </rPr>
      <t>Panustab näitajasse</t>
    </r>
    <r>
      <rPr>
        <sz val="11"/>
        <color theme="1"/>
        <rFont val="Calibri"/>
        <family val="2"/>
        <charset val="186"/>
        <scheme val="minor"/>
      </rPr>
      <t xml:space="preserve"> (st tegevused tegevuskavas)</t>
    </r>
  </si>
  <si>
    <t>Justiits- ja Digiministeerium</t>
  </si>
  <si>
    <t>Registrite ja Infosüsteemide Keskus</t>
  </si>
  <si>
    <t>Kliimaministeerium</t>
  </si>
  <si>
    <t>Keskkonnaministeeriumi Infotehnoloogiakeskus</t>
  </si>
  <si>
    <t xml:space="preserve">Keskkonnaagentuur </t>
  </si>
  <si>
    <t>Eesti Laulu- ja Tantsupeo Sihtasutus</t>
  </si>
  <si>
    <t>Eesti Rahvakultuuri Keskus</t>
  </si>
  <si>
    <t xml:space="preserve">Tartu Ülikool </t>
  </si>
  <si>
    <t>KK kuni 01.01.2025</t>
  </si>
  <si>
    <t>Majandus- ja Kommunikatsiooniministeerium</t>
  </si>
  <si>
    <t>Tarbijakaitse ja Tehnilise Järelevalve Amet</t>
  </si>
  <si>
    <t>Maa- ja Ruumiamet</t>
  </si>
  <si>
    <t xml:space="preserve">Registrite ja Infosüsteemide Keskus </t>
  </si>
  <si>
    <t>Riigi Infosüsteemi Amet</t>
  </si>
  <si>
    <t>Riigiside Sihtasutus</t>
  </si>
  <si>
    <t>Rahandusministeerium</t>
  </si>
  <si>
    <t>Maksu- ja Tolliamet</t>
  </si>
  <si>
    <t>Rahandusministeeriumi Infotehnoloogiakeskus</t>
  </si>
  <si>
    <t>Rahapesu Andmebüroo</t>
  </si>
  <si>
    <t>Riigi Tugiteenuste Keskus</t>
  </si>
  <si>
    <t>Statistikaamet</t>
  </si>
  <si>
    <t>Regionaal- ja Põllumajandusministeerium</t>
  </si>
  <si>
    <t>Põllumajandus- ja Toiduamet</t>
  </si>
  <si>
    <t>Riigi Laboriuuringute ja Riskihindamise Keskus</t>
  </si>
  <si>
    <t>Põllumajanduse Registrite ja Informatsiooni Amet</t>
  </si>
  <si>
    <t>Regionaal- ja Põllumajandusministeeriumi Infotehnoloogia Keskus</t>
  </si>
  <si>
    <t>Siseministeerium</t>
  </si>
  <si>
    <t>Häirekeskus</t>
  </si>
  <si>
    <t>Siseministeeriumi infotehnoloogia- ja arenduskeskus</t>
  </si>
  <si>
    <t>Sotsiaalministeerium</t>
  </si>
  <si>
    <t>Põhja-Eesti Regionaalhaigla</t>
  </si>
  <si>
    <t>Sotsiaalkindlustusamet</t>
  </si>
  <si>
    <t>Tervise Arengu Instituut</t>
  </si>
  <si>
    <t>Tervise ja Heaolu Infosüsteemide Keskus</t>
  </si>
  <si>
    <t>Terviseamet</t>
  </si>
  <si>
    <t>Välisministeerium</t>
  </si>
  <si>
    <t xml:space="preserve"> - </t>
  </si>
  <si>
    <t>Eesti Linnade ja Valdade Liit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</si>
</sst>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/>
  </cellStyleXfs>
  <cellXfs count="191">
    <xf numFmtId="0" fontId="0" fillId="0" borderId="0" xfId="0"/>
    <xf numFmtId="0" fontId="8" fillId="2" borderId="9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vertical="top"/>
    </xf>
    <xf numFmtId="3" fontId="10" fillId="0" borderId="7" xfId="0" applyNumberFormat="1" applyFont="1" applyBorder="1" applyAlignment="1">
      <alignment vertical="top"/>
    </xf>
    <xf numFmtId="3" fontId="11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3" fontId="9" fillId="0" borderId="6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3" fontId="6" fillId="0" borderId="15" xfId="0" applyNumberFormat="1" applyFont="1" applyBorder="1" applyAlignment="1">
      <alignment vertical="top"/>
    </xf>
    <xf numFmtId="3" fontId="6" fillId="0" borderId="17" xfId="0" applyNumberFormat="1" applyFont="1" applyBorder="1" applyAlignment="1">
      <alignment vertical="top"/>
    </xf>
    <xf numFmtId="3" fontId="5" fillId="0" borderId="19" xfId="0" applyNumberFormat="1" applyFont="1" applyBorder="1" applyAlignment="1">
      <alignment vertical="top"/>
    </xf>
    <xf numFmtId="0" fontId="7" fillId="0" borderId="22" xfId="0" applyFont="1" applyBorder="1" applyAlignment="1">
      <alignment horizontal="left" vertical="top"/>
    </xf>
    <xf numFmtId="0" fontId="5" fillId="0" borderId="24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6" fillId="0" borderId="20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31" xfId="0" applyFont="1" applyBorder="1" applyAlignment="1">
      <alignment horizontal="left" vertical="top"/>
    </xf>
    <xf numFmtId="0" fontId="6" fillId="0" borderId="30" xfId="0" applyFont="1" applyBorder="1" applyAlignment="1">
      <alignment horizontal="center" vertical="top"/>
    </xf>
    <xf numFmtId="0" fontId="5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3" fontId="5" fillId="0" borderId="37" xfId="0" applyNumberFormat="1" applyFont="1" applyBorder="1" applyAlignment="1">
      <alignment vertical="top"/>
    </xf>
    <xf numFmtId="3" fontId="6" fillId="0" borderId="38" xfId="0" applyNumberFormat="1" applyFont="1" applyBorder="1" applyAlignment="1">
      <alignment vertical="top"/>
    </xf>
    <xf numFmtId="3" fontId="6" fillId="0" borderId="32" xfId="0" applyNumberFormat="1" applyFont="1" applyBorder="1" applyAlignment="1">
      <alignment vertical="top"/>
    </xf>
    <xf numFmtId="0" fontId="6" fillId="0" borderId="38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6" fillId="0" borderId="20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3" fontId="5" fillId="0" borderId="23" xfId="0" applyNumberFormat="1" applyFont="1" applyBorder="1" applyAlignment="1">
      <alignment vertical="top"/>
    </xf>
    <xf numFmtId="3" fontId="5" fillId="0" borderId="40" xfId="0" applyNumberFormat="1" applyFont="1" applyBorder="1" applyAlignment="1">
      <alignment vertical="top"/>
    </xf>
    <xf numFmtId="3" fontId="5" fillId="0" borderId="8" xfId="0" applyNumberFormat="1" applyFont="1" applyBorder="1" applyAlignment="1">
      <alignment vertical="top"/>
    </xf>
    <xf numFmtId="0" fontId="7" fillId="0" borderId="2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3" fontId="6" fillId="0" borderId="32" xfId="0" applyNumberFormat="1" applyFont="1" applyBorder="1" applyAlignment="1">
      <alignment vertical="top" wrapText="1"/>
    </xf>
    <xf numFmtId="3" fontId="6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5" fillId="0" borderId="19" xfId="0" applyNumberFormat="1" applyFont="1" applyBorder="1" applyAlignment="1">
      <alignment vertical="top" wrapText="1"/>
    </xf>
    <xf numFmtId="3" fontId="5" fillId="0" borderId="37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3" fontId="5" fillId="0" borderId="23" xfId="0" applyNumberFormat="1" applyFont="1" applyBorder="1" applyAlignment="1">
      <alignment vertical="top" wrapText="1"/>
    </xf>
    <xf numFmtId="3" fontId="5" fillId="0" borderId="40" xfId="0" applyNumberFormat="1" applyFont="1" applyBorder="1" applyAlignment="1">
      <alignment vertical="top" wrapText="1"/>
    </xf>
    <xf numFmtId="3" fontId="6" fillId="0" borderId="15" xfId="0" applyNumberFormat="1" applyFont="1" applyBorder="1" applyAlignment="1">
      <alignment vertical="top" wrapText="1"/>
    </xf>
    <xf numFmtId="3" fontId="6" fillId="0" borderId="17" xfId="0" applyNumberFormat="1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 wrapText="1"/>
    </xf>
    <xf numFmtId="3" fontId="5" fillId="0" borderId="37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top" wrapText="1"/>
    </xf>
    <xf numFmtId="3" fontId="6" fillId="0" borderId="39" xfId="0" applyNumberFormat="1" applyFont="1" applyBorder="1" applyAlignment="1">
      <alignment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3" fontId="7" fillId="0" borderId="23" xfId="0" applyNumberFormat="1" applyFont="1" applyBorder="1" applyAlignment="1">
      <alignment vertical="top" wrapText="1"/>
    </xf>
    <xf numFmtId="3" fontId="5" fillId="0" borderId="41" xfId="0" applyNumberFormat="1" applyFont="1" applyBorder="1" applyAlignment="1">
      <alignment vertical="top" wrapText="1"/>
    </xf>
    <xf numFmtId="1" fontId="6" fillId="0" borderId="20" xfId="0" applyNumberFormat="1" applyFont="1" applyBorder="1" applyAlignment="1">
      <alignment horizontal="center" vertical="top" wrapText="1"/>
    </xf>
    <xf numFmtId="1" fontId="6" fillId="0" borderId="31" xfId="0" applyNumberFormat="1" applyFont="1" applyBorder="1" applyAlignment="1">
      <alignment vertical="top" wrapText="1"/>
    </xf>
    <xf numFmtId="3" fontId="7" fillId="0" borderId="22" xfId="0" applyNumberFormat="1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3" fontId="6" fillId="0" borderId="31" xfId="0" applyNumberFormat="1" applyFont="1" applyBorder="1" applyAlignment="1">
      <alignment vertical="top" wrapText="1"/>
    </xf>
    <xf numFmtId="3" fontId="5" fillId="0" borderId="21" xfId="0" applyNumberFormat="1" applyFont="1" applyBorder="1" applyAlignment="1">
      <alignment vertical="top" wrapText="1"/>
    </xf>
    <xf numFmtId="3" fontId="5" fillId="0" borderId="22" xfId="0" applyNumberFormat="1" applyFont="1" applyBorder="1" applyAlignment="1">
      <alignment vertical="top" wrapText="1"/>
    </xf>
    <xf numFmtId="3" fontId="6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9" fillId="0" borderId="4" xfId="0" applyNumberFormat="1" applyFont="1" applyBorder="1" applyAlignment="1">
      <alignment vertical="top" wrapText="1"/>
    </xf>
    <xf numFmtId="3" fontId="11" fillId="0" borderId="19" xfId="0" applyNumberFormat="1" applyFont="1" applyBorder="1" applyAlignment="1">
      <alignment horizontal="right" vertical="top" wrapText="1"/>
    </xf>
    <xf numFmtId="3" fontId="5" fillId="0" borderId="42" xfId="0" applyNumberFormat="1" applyFont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3" fontId="7" fillId="0" borderId="19" xfId="0" applyNumberFormat="1" applyFont="1" applyBorder="1" applyAlignment="1">
      <alignment vertical="top" wrapText="1"/>
    </xf>
    <xf numFmtId="0" fontId="11" fillId="0" borderId="19" xfId="0" applyFont="1" applyBorder="1" applyAlignment="1">
      <alignment horizontal="right" vertical="top" wrapText="1"/>
    </xf>
    <xf numFmtId="3" fontId="9" fillId="0" borderId="22" xfId="0" applyNumberFormat="1" applyFont="1" applyBorder="1" applyAlignment="1">
      <alignment horizontal="right" vertical="top" wrapText="1"/>
    </xf>
    <xf numFmtId="3" fontId="9" fillId="0" borderId="21" xfId="0" applyNumberFormat="1" applyFont="1" applyBorder="1" applyAlignment="1">
      <alignment horizontal="right" vertical="top" wrapText="1"/>
    </xf>
    <xf numFmtId="0" fontId="7" fillId="0" borderId="42" xfId="0" applyFont="1" applyBorder="1" applyAlignment="1">
      <alignment horizontal="left" vertical="top" wrapText="1"/>
    </xf>
    <xf numFmtId="3" fontId="9" fillId="0" borderId="42" xfId="0" applyNumberFormat="1" applyFont="1" applyBorder="1" applyAlignment="1">
      <alignment horizontal="right" vertical="top" wrapText="1"/>
    </xf>
    <xf numFmtId="3" fontId="9" fillId="0" borderId="3" xfId="0" applyNumberFormat="1" applyFont="1" applyBorder="1" applyAlignment="1">
      <alignment horizontal="right" vertical="top" wrapText="1"/>
    </xf>
    <xf numFmtId="3" fontId="6" fillId="0" borderId="43" xfId="0" applyNumberFormat="1" applyFont="1" applyBorder="1" applyAlignment="1">
      <alignment vertical="top" wrapText="1"/>
    </xf>
    <xf numFmtId="3" fontId="6" fillId="0" borderId="14" xfId="0" applyNumberFormat="1" applyFont="1" applyBorder="1" applyAlignment="1">
      <alignment horizontal="right" vertical="top" wrapText="1"/>
    </xf>
    <xf numFmtId="0" fontId="6" fillId="0" borderId="32" xfId="0" applyFont="1" applyBorder="1" applyAlignment="1">
      <alignment horizontal="right" vertical="top" wrapText="1"/>
    </xf>
    <xf numFmtId="3" fontId="9" fillId="0" borderId="19" xfId="0" applyNumberFormat="1" applyFont="1" applyBorder="1" applyAlignment="1">
      <alignment horizontal="right" vertical="top" wrapText="1"/>
    </xf>
    <xf numFmtId="3" fontId="9" fillId="0" borderId="41" xfId="0" applyNumberFormat="1" applyFont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right" vertical="top" wrapText="1"/>
    </xf>
    <xf numFmtId="3" fontId="9" fillId="0" borderId="22" xfId="0" applyNumberFormat="1" applyFont="1" applyBorder="1" applyAlignment="1">
      <alignment horizontal="right" vertical="top"/>
    </xf>
    <xf numFmtId="3" fontId="6" fillId="0" borderId="1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 wrapText="1"/>
    </xf>
    <xf numFmtId="0" fontId="11" fillId="0" borderId="41" xfId="0" applyFont="1" applyBorder="1" applyAlignment="1">
      <alignment horizontal="right" vertical="top" wrapText="1"/>
    </xf>
    <xf numFmtId="3" fontId="11" fillId="0" borderId="41" xfId="0" applyNumberFormat="1" applyFont="1" applyBorder="1" applyAlignment="1">
      <alignment horizontal="right" vertical="top" wrapText="1"/>
    </xf>
    <xf numFmtId="0" fontId="9" fillId="0" borderId="21" xfId="0" applyFont="1" applyBorder="1" applyAlignment="1">
      <alignment horizontal="right" vertical="top" wrapText="1"/>
    </xf>
    <xf numFmtId="0" fontId="9" fillId="0" borderId="42" xfId="0" applyFont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vertical="top"/>
    </xf>
    <xf numFmtId="3" fontId="7" fillId="0" borderId="6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3" fontId="4" fillId="0" borderId="19" xfId="0" applyNumberFormat="1" applyFont="1" applyBorder="1" applyAlignment="1">
      <alignment vertical="top" wrapText="1"/>
    </xf>
    <xf numFmtId="3" fontId="4" fillId="0" borderId="37" xfId="0" applyNumberFormat="1" applyFont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12" fillId="3" borderId="13" xfId="0" applyNumberFormat="1" applyFont="1" applyFill="1" applyBorder="1" applyAlignment="1">
      <alignment horizontal="right" vertical="top" wrapText="1"/>
    </xf>
    <xf numFmtId="3" fontId="12" fillId="3" borderId="28" xfId="0" applyNumberFormat="1" applyFont="1" applyFill="1" applyBorder="1" applyAlignment="1">
      <alignment horizontal="right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38" xfId="0" applyFont="1" applyBorder="1" applyAlignment="1">
      <alignment vertical="top" wrapText="1"/>
    </xf>
    <xf numFmtId="3" fontId="7" fillId="0" borderId="40" xfId="0" applyNumberFormat="1" applyFont="1" applyBorder="1" applyAlignment="1">
      <alignment vertical="top" wrapText="1"/>
    </xf>
    <xf numFmtId="0" fontId="8" fillId="3" borderId="44" xfId="0" applyFont="1" applyFill="1" applyBorder="1" applyAlignment="1">
      <alignment vertical="top" wrapText="1"/>
    </xf>
    <xf numFmtId="3" fontId="12" fillId="3" borderId="45" xfId="0" applyNumberFormat="1" applyFont="1" applyFill="1" applyBorder="1" applyAlignment="1">
      <alignment horizontal="right" vertical="top" wrapText="1"/>
    </xf>
    <xf numFmtId="3" fontId="12" fillId="3" borderId="4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3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2" fillId="3" borderId="13" xfId="0" applyFont="1" applyFill="1" applyBorder="1" applyAlignment="1">
      <alignment horizontal="right" vertical="top" wrapText="1"/>
    </xf>
    <xf numFmtId="0" fontId="12" fillId="3" borderId="28" xfId="0" applyFont="1" applyFill="1" applyBorder="1" applyAlignment="1">
      <alignment horizontal="right" vertical="top" wrapText="1"/>
    </xf>
    <xf numFmtId="0" fontId="8" fillId="2" borderId="49" xfId="0" applyFont="1" applyFill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top"/>
    </xf>
    <xf numFmtId="0" fontId="6" fillId="0" borderId="50" xfId="0" applyFont="1" applyBorder="1" applyAlignment="1">
      <alignment vertical="top" wrapText="1"/>
    </xf>
    <xf numFmtId="3" fontId="11" fillId="0" borderId="50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vertical="top"/>
    </xf>
    <xf numFmtId="3" fontId="7" fillId="0" borderId="52" xfId="0" applyNumberFormat="1" applyFont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51" xfId="0" applyNumberFormat="1" applyFont="1" applyBorder="1" applyAlignment="1">
      <alignment vertical="top"/>
    </xf>
    <xf numFmtId="0" fontId="6" fillId="0" borderId="29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1" fontId="6" fillId="0" borderId="18" xfId="0" applyNumberFormat="1" applyFont="1" applyBorder="1" applyAlignment="1">
      <alignment vertical="top" wrapText="1"/>
    </xf>
    <xf numFmtId="3" fontId="7" fillId="0" borderId="41" xfId="0" applyNumberFormat="1" applyFont="1" applyBorder="1" applyAlignment="1">
      <alignment vertical="top" wrapText="1"/>
    </xf>
    <xf numFmtId="3" fontId="7" fillId="0" borderId="51" xfId="0" applyNumberFormat="1" applyFont="1" applyBorder="1" applyAlignment="1">
      <alignment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5" fillId="0" borderId="53" xfId="0" applyNumberFormat="1" applyFont="1" applyBorder="1" applyAlignment="1">
      <alignment vertical="top" wrapText="1"/>
    </xf>
    <xf numFmtId="3" fontId="11" fillId="0" borderId="53" xfId="0" applyNumberFormat="1" applyFont="1" applyBorder="1" applyAlignment="1">
      <alignment horizontal="right" vertical="top" wrapText="1"/>
    </xf>
    <xf numFmtId="3" fontId="7" fillId="0" borderId="37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7" fillId="0" borderId="54" xfId="0" applyNumberFormat="1" applyFont="1" applyBorder="1" applyAlignment="1">
      <alignment vertical="top" wrapText="1"/>
    </xf>
    <xf numFmtId="3" fontId="5" fillId="0" borderId="13" xfId="0" applyNumberFormat="1" applyFont="1" applyBorder="1" applyAlignment="1">
      <alignment vertical="top" wrapText="1"/>
    </xf>
    <xf numFmtId="164" fontId="12" fillId="3" borderId="13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applyFont="1"/>
    <xf numFmtId="3" fontId="12" fillId="0" borderId="13" xfId="0" applyNumberFormat="1" applyFont="1" applyBorder="1" applyAlignment="1">
      <alignment horizontal="right" vertical="top" wrapText="1"/>
    </xf>
    <xf numFmtId="3" fontId="12" fillId="0" borderId="45" xfId="0" applyNumberFormat="1" applyFont="1" applyBorder="1" applyAlignment="1">
      <alignment horizontal="right" vertical="top" wrapText="1"/>
    </xf>
    <xf numFmtId="3" fontId="12" fillId="0" borderId="46" xfId="0" applyNumberFormat="1" applyFont="1" applyBorder="1" applyAlignment="1">
      <alignment horizontal="right" vertical="top" wrapText="1"/>
    </xf>
    <xf numFmtId="3" fontId="12" fillId="0" borderId="28" xfId="0" applyNumberFormat="1" applyFont="1" applyBorder="1" applyAlignment="1">
      <alignment horizontal="right" vertical="top" wrapText="1"/>
    </xf>
    <xf numFmtId="0" fontId="0" fillId="0" borderId="42" xfId="0" applyBorder="1" applyAlignment="1">
      <alignment horizontal="left" vertical="top" wrapText="1"/>
    </xf>
    <xf numFmtId="3" fontId="5" fillId="0" borderId="41" xfId="0" applyNumberFormat="1" applyFont="1" applyBorder="1" applyAlignment="1">
      <alignment vertical="top"/>
    </xf>
    <xf numFmtId="3" fontId="5" fillId="0" borderId="53" xfId="0" applyNumberFormat="1" applyFont="1" applyBorder="1" applyAlignment="1">
      <alignment vertical="top"/>
    </xf>
    <xf numFmtId="0" fontId="12" fillId="2" borderId="47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8" xfId="0" applyFont="1" applyFill="1" applyBorder="1" applyAlignment="1">
      <alignment horizontal="left" vertical="top" wrapText="1"/>
    </xf>
  </cellXfs>
  <cellStyles count="3">
    <cellStyle name="Koma" xfId="1" builtinId="3"/>
    <cellStyle name="Normaallaad" xfId="0" builtinId="0"/>
    <cellStyle name="Normaallaad 2" xfId="2" xr:uid="{C1E4B127-8D00-491F-8F5B-E14F17626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G30"/>
  <sheetViews>
    <sheetView tabSelected="1" workbookViewId="0">
      <selection activeCell="L15" sqref="L15"/>
    </sheetView>
  </sheetViews>
  <sheetFormatPr defaultColWidth="8.7265625" defaultRowHeight="14.5" x14ac:dyDescent="0.35"/>
  <cols>
    <col min="1" max="1" width="63.1796875" style="5" customWidth="1"/>
    <col min="2" max="5" width="11.54296875" style="5" customWidth="1"/>
    <col min="6" max="6" width="11.1796875" style="5" customWidth="1"/>
    <col min="7" max="16384" width="8.7265625" style="5"/>
  </cols>
  <sheetData>
    <row r="1" spans="1:7" x14ac:dyDescent="0.35">
      <c r="A1" s="5" t="s">
        <v>0</v>
      </c>
    </row>
    <row r="2" spans="1:7" x14ac:dyDescent="0.35">
      <c r="A2" s="5" t="s">
        <v>1</v>
      </c>
    </row>
    <row r="3" spans="1:7" x14ac:dyDescent="0.35">
      <c r="A3" s="5" t="s">
        <v>2</v>
      </c>
    </row>
    <row r="4" spans="1:7" x14ac:dyDescent="0.35">
      <c r="A4" s="4" t="s">
        <v>3</v>
      </c>
      <c r="B4" s="4"/>
    </row>
    <row r="5" spans="1:7" x14ac:dyDescent="0.35">
      <c r="A5" s="46" t="s">
        <v>4</v>
      </c>
      <c r="B5" s="46"/>
    </row>
    <row r="6" spans="1:7" ht="10.5" customHeight="1" x14ac:dyDescent="0.35">
      <c r="A6" s="46"/>
      <c r="B6" s="46"/>
    </row>
    <row r="7" spans="1:7" ht="14.65" customHeight="1" x14ac:dyDescent="0.35">
      <c r="A7" s="8" t="s">
        <v>5</v>
      </c>
      <c r="B7" s="124" t="s">
        <v>6</v>
      </c>
      <c r="C7" s="6">
        <v>2023</v>
      </c>
      <c r="D7" s="6">
        <v>2024</v>
      </c>
      <c r="E7" s="6">
        <v>2025</v>
      </c>
      <c r="F7" s="6">
        <v>2026</v>
      </c>
    </row>
    <row r="8" spans="1:7" ht="14.65" customHeight="1" x14ac:dyDescent="0.35">
      <c r="A8" s="8" t="s">
        <v>6</v>
      </c>
      <c r="B8" s="123">
        <f>SUM(C8:F8)</f>
        <v>86375206.520000011</v>
      </c>
      <c r="C8" s="18">
        <f>SUM(C9:C20)</f>
        <v>335991.2</v>
      </c>
      <c r="D8" s="18">
        <f>SUM(D9:D20)</f>
        <v>6925870.4699999997</v>
      </c>
      <c r="E8" s="18">
        <f>SUM(E9:E20)</f>
        <v>35060226.450000003</v>
      </c>
      <c r="F8" s="18">
        <f>SUM(F9:F20)</f>
        <v>44053118.399999999</v>
      </c>
    </row>
    <row r="9" spans="1:7" ht="14.65" customHeight="1" x14ac:dyDescent="0.35">
      <c r="A9" s="8" t="s">
        <v>72</v>
      </c>
      <c r="B9" s="123">
        <f>SUM(C9:F9)</f>
        <v>220000</v>
      </c>
      <c r="C9" s="149">
        <f>HTM!C6</f>
        <v>0</v>
      </c>
      <c r="D9" s="149">
        <f>HTM!D6</f>
        <v>0</v>
      </c>
      <c r="E9" s="149">
        <f>HTM!E6</f>
        <v>110000</v>
      </c>
      <c r="F9" s="149">
        <f>HTM!F6</f>
        <v>110000</v>
      </c>
      <c r="G9" s="171"/>
    </row>
    <row r="10" spans="1:7" x14ac:dyDescent="0.35">
      <c r="A10" s="8" t="s">
        <v>76</v>
      </c>
      <c r="B10" s="123">
        <f t="shared" ref="B10:B20" si="0">SUM(C10:F10)</f>
        <v>3526405.92</v>
      </c>
      <c r="C10" s="9">
        <f>JDM!C6</f>
        <v>0</v>
      </c>
      <c r="D10" s="9">
        <f>JDM!D6</f>
        <v>495197.47</v>
      </c>
      <c r="E10" s="9">
        <f>JDM!E6</f>
        <v>1488208.45</v>
      </c>
      <c r="F10" s="9">
        <f>JDM!F6</f>
        <v>1543000</v>
      </c>
      <c r="G10" s="171"/>
    </row>
    <row r="11" spans="1:7" x14ac:dyDescent="0.35">
      <c r="A11" s="8" t="s">
        <v>7</v>
      </c>
      <c r="B11" s="123">
        <f t="shared" si="0"/>
        <v>5431794</v>
      </c>
      <c r="C11" s="9">
        <f>SUM(KLIM!C7)</f>
        <v>0</v>
      </c>
      <c r="D11" s="9">
        <f>KLIM!D7</f>
        <v>587590</v>
      </c>
      <c r="E11" s="9">
        <f>KLIM!E7</f>
        <v>3145704</v>
      </c>
      <c r="F11" s="9">
        <f>KLIM!F7</f>
        <v>1698500</v>
      </c>
      <c r="G11" s="171"/>
    </row>
    <row r="12" spans="1:7" x14ac:dyDescent="0.35">
      <c r="A12" s="8" t="s">
        <v>8</v>
      </c>
      <c r="B12" s="123">
        <f t="shared" si="0"/>
        <v>13049503</v>
      </c>
      <c r="C12" s="10">
        <f>KUM!C7</f>
        <v>88500</v>
      </c>
      <c r="D12" s="10">
        <f>KUM!D7</f>
        <v>1174892</v>
      </c>
      <c r="E12" s="10">
        <f>KUM!E7</f>
        <v>3268813</v>
      </c>
      <c r="F12" s="10">
        <f>KUM!F7</f>
        <v>8517298</v>
      </c>
      <c r="G12" s="171"/>
    </row>
    <row r="13" spans="1:7" x14ac:dyDescent="0.35">
      <c r="A13" s="8" t="s">
        <v>9</v>
      </c>
      <c r="B13" s="123">
        <f t="shared" si="0"/>
        <v>9576598.1999999993</v>
      </c>
      <c r="C13" s="9">
        <f>MKM!C9</f>
        <v>24685.199999999997</v>
      </c>
      <c r="D13" s="9">
        <f>MKM!D9</f>
        <v>370012</v>
      </c>
      <c r="E13" s="9">
        <f>MKM!E9</f>
        <v>3803000</v>
      </c>
      <c r="F13" s="9">
        <f>MKM!F9</f>
        <v>5378901</v>
      </c>
    </row>
    <row r="14" spans="1:7" x14ac:dyDescent="0.35">
      <c r="A14" s="8" t="s">
        <v>10</v>
      </c>
      <c r="B14" s="123">
        <f t="shared" si="0"/>
        <v>18024886</v>
      </c>
      <c r="C14" s="127">
        <f>RAM!C9</f>
        <v>204160</v>
      </c>
      <c r="D14" s="127">
        <f>RAM!D9</f>
        <v>956940</v>
      </c>
      <c r="E14" s="127">
        <f>RAM!E9</f>
        <v>2405455</v>
      </c>
      <c r="F14" s="127">
        <f>RAM!F9</f>
        <v>14458331</v>
      </c>
      <c r="G14" s="171"/>
    </row>
    <row r="15" spans="1:7" x14ac:dyDescent="0.35">
      <c r="A15" s="8" t="s">
        <v>11</v>
      </c>
      <c r="B15" s="123">
        <f t="shared" si="0"/>
        <v>2958463</v>
      </c>
      <c r="C15" s="9">
        <f>REM!C7</f>
        <v>0</v>
      </c>
      <c r="D15" s="9">
        <f>REM!D7</f>
        <v>204825</v>
      </c>
      <c r="E15" s="9">
        <f>REM!E7</f>
        <v>1904866</v>
      </c>
      <c r="F15" s="9">
        <f>REM!F7</f>
        <v>848772</v>
      </c>
      <c r="G15" s="171"/>
    </row>
    <row r="16" spans="1:7" x14ac:dyDescent="0.35">
      <c r="A16" s="8" t="s">
        <v>12</v>
      </c>
      <c r="B16" s="123">
        <f t="shared" si="0"/>
        <v>11632986.4</v>
      </c>
      <c r="C16" s="11">
        <f>SIM!C7</f>
        <v>0</v>
      </c>
      <c r="D16" s="11">
        <f>SIM!D7</f>
        <v>446935</v>
      </c>
      <c r="E16" s="11">
        <f>SIM!E7</f>
        <v>8336606</v>
      </c>
      <c r="F16" s="11">
        <f>SIM!F7</f>
        <v>2849445.4</v>
      </c>
      <c r="G16" s="171"/>
    </row>
    <row r="17" spans="1:7" x14ac:dyDescent="0.35">
      <c r="A17" s="8" t="s">
        <v>13</v>
      </c>
      <c r="B17" s="123">
        <f t="shared" si="0"/>
        <v>16054526</v>
      </c>
      <c r="C17" s="9">
        <f>SOM!C8</f>
        <v>18646</v>
      </c>
      <c r="D17" s="9">
        <f>SOM!D8</f>
        <v>2211910</v>
      </c>
      <c r="E17" s="9">
        <f>SOM!E8</f>
        <v>8428314</v>
      </c>
      <c r="F17" s="9">
        <f>SOM!F8</f>
        <v>5395656</v>
      </c>
      <c r="G17" s="171"/>
    </row>
    <row r="18" spans="1:7" x14ac:dyDescent="0.35">
      <c r="A18" s="8" t="s">
        <v>14</v>
      </c>
      <c r="B18" s="123">
        <f t="shared" si="0"/>
        <v>2910268</v>
      </c>
      <c r="C18" s="9">
        <f>VÄM!C8</f>
        <v>0</v>
      </c>
      <c r="D18" s="9">
        <f>VÄM!D8</f>
        <v>109868</v>
      </c>
      <c r="E18" s="9">
        <f>VÄM!E8</f>
        <v>1229700</v>
      </c>
      <c r="F18" s="9">
        <f>VÄM!F8</f>
        <v>1570700</v>
      </c>
      <c r="G18" s="171"/>
    </row>
    <row r="19" spans="1:7" x14ac:dyDescent="0.35">
      <c r="A19" s="8" t="s">
        <v>15</v>
      </c>
      <c r="B19" s="123">
        <f t="shared" si="0"/>
        <v>1324080</v>
      </c>
      <c r="C19" s="9">
        <f>Riigikantselei!C6</f>
        <v>0</v>
      </c>
      <c r="D19" s="9">
        <f>Riigikantselei!D6</f>
        <v>219600</v>
      </c>
      <c r="E19" s="9">
        <f>Riigikantselei!E6</f>
        <v>248000</v>
      </c>
      <c r="F19" s="9">
        <f>Riigikantselei!F6</f>
        <v>856480</v>
      </c>
      <c r="G19" s="171"/>
    </row>
    <row r="20" spans="1:7" x14ac:dyDescent="0.35">
      <c r="A20" s="7" t="s">
        <v>16</v>
      </c>
      <c r="B20" s="123">
        <f t="shared" si="0"/>
        <v>1665696</v>
      </c>
      <c r="C20" s="49">
        <f>ELVL!C9</f>
        <v>0</v>
      </c>
      <c r="D20" s="49">
        <f>ELVL!D9</f>
        <v>148101</v>
      </c>
      <c r="E20" s="49">
        <f>ELVL!E9</f>
        <v>691560</v>
      </c>
      <c r="F20" s="49">
        <f>ELVL!F9</f>
        <v>826035</v>
      </c>
      <c r="G20" s="171"/>
    </row>
    <row r="21" spans="1:7" ht="25" customHeight="1" x14ac:dyDescent="0.35">
      <c r="A21" s="12"/>
      <c r="B21" s="12"/>
    </row>
    <row r="22" spans="1:7" x14ac:dyDescent="0.35">
      <c r="A22" s="13" t="s">
        <v>17</v>
      </c>
      <c r="B22" s="126" t="s">
        <v>6</v>
      </c>
      <c r="C22" s="14">
        <v>2023</v>
      </c>
      <c r="D22" s="14">
        <v>2024</v>
      </c>
      <c r="E22" s="14">
        <v>2025</v>
      </c>
      <c r="F22" s="14">
        <v>2026</v>
      </c>
    </row>
    <row r="23" spans="1:7" x14ac:dyDescent="0.35">
      <c r="A23" s="16" t="s">
        <v>6</v>
      </c>
      <c r="B23" s="125">
        <f>SUM(C23:F23)</f>
        <v>86375206.520000011</v>
      </c>
      <c r="C23" s="17">
        <f>SUM(C24:C27)</f>
        <v>335991.2</v>
      </c>
      <c r="D23" s="17">
        <f>SUM(D24:D27)</f>
        <v>6925870.4699999997</v>
      </c>
      <c r="E23" s="17">
        <f>SUM(E24:E27)</f>
        <v>35060226.450000003</v>
      </c>
      <c r="F23" s="17">
        <f>SUM(F24:F27)</f>
        <v>44053118.399999999</v>
      </c>
    </row>
    <row r="24" spans="1:7" ht="18.75" customHeight="1" x14ac:dyDescent="0.35">
      <c r="A24" s="15" t="s">
        <v>18</v>
      </c>
      <c r="B24" s="125">
        <f t="shared" ref="B24:B27" si="1">SUM(C24:F24)</f>
        <v>71343952.319999993</v>
      </c>
      <c r="C24" s="128">
        <f>SUM(HTM!C5+JDM!C5+KLIM!C5+KUM!C5+MKM!C5+RAM!C5+REM!C5+SIM!C5+SOM!C5+VÄM!C5+Riigikantselei!C5+ELVL!C5)</f>
        <v>224662</v>
      </c>
      <c r="D24" s="128">
        <f>SUM(HTM!D5+JDM!D5+KLIM!D5+KUM!D5+MKM!D5+RAM!D5+REM!D5+SIM!D5+SOM!D5+VÄM!D5+Riigikantselei!D5+ELVL!D5)</f>
        <v>5327665.47</v>
      </c>
      <c r="E24" s="128">
        <f>SUM(HTM!E5+JDM!E5+KLIM!E5+KUM!E5+MKM!E5+RAM!E5+REM!E5+SIM!E5+SOM!E5+VÄM!E5+Riigikantselei!E5+ELVL!E5)</f>
        <v>28886069.449999999</v>
      </c>
      <c r="F24" s="128">
        <f>SUM(HTM!F5+JDM!F5+KLIM!F5+KUM!F5+MKM!F5+RAM!F5+REM!F5+SIM!F5+SOM!F5+VÄM!F5+Riigikantselei!F5+ELVL!F5)</f>
        <v>36905555.399999999</v>
      </c>
    </row>
    <row r="25" spans="1:7" ht="16" customHeight="1" x14ac:dyDescent="0.35">
      <c r="A25" s="15" t="s">
        <v>19</v>
      </c>
      <c r="B25" s="125">
        <f t="shared" si="1"/>
        <v>1887829</v>
      </c>
      <c r="C25" s="128">
        <f>SUM(MKM!C6+RAM!C6+VÄM!C6+ELVL!C6)</f>
        <v>20873</v>
      </c>
      <c r="D25" s="128">
        <f>SUM(MKM!D6+RAM!D6+VÄM!D6+ELVL!D6)</f>
        <v>255026</v>
      </c>
      <c r="E25" s="128">
        <f>SUM(MKM!E6+RAM!E6+VÄM!E6+ELVL!E6)</f>
        <v>1085748</v>
      </c>
      <c r="F25" s="128">
        <f>SUM(MKM!F6+RAM!F6+VÄM!F6+ELVL!F6)</f>
        <v>526182</v>
      </c>
    </row>
    <row r="26" spans="1:7" ht="30.65" customHeight="1" x14ac:dyDescent="0.35">
      <c r="A26" s="15" t="s">
        <v>20</v>
      </c>
      <c r="B26" s="125">
        <f t="shared" si="1"/>
        <v>4014228.2</v>
      </c>
      <c r="C26" s="128">
        <f>SUM(MKM!C7+REM!C6+SOM!C6+VÄM!C7+ELVL!C7)</f>
        <v>43331.199999999997</v>
      </c>
      <c r="D26" s="128">
        <f>SUM(MKM!D7+REM!D6+SOM!D6+VÄM!D7+ELVL!D7)</f>
        <v>538458</v>
      </c>
      <c r="E26" s="128">
        <f>SUM(MKM!E7+REM!E6+SOM!E6+VÄM!E7+ELVL!E7)</f>
        <v>1961187</v>
      </c>
      <c r="F26" s="128">
        <f>SUM(MKM!F7+REM!F6+SOM!F6+VÄM!F7+ELVL!F7+RAM!F7)</f>
        <v>1471252</v>
      </c>
    </row>
    <row r="27" spans="1:7" ht="30" customHeight="1" x14ac:dyDescent="0.35">
      <c r="A27" s="15" t="s">
        <v>21</v>
      </c>
      <c r="B27" s="125">
        <f t="shared" si="1"/>
        <v>9129197</v>
      </c>
      <c r="C27" s="153">
        <f>SUM(KLIM!C6+KUM!C6+MKM!C8+RAM!C8+SIM!C6+SOM!C7+ELVL!C8)</f>
        <v>47125</v>
      </c>
      <c r="D27" s="153">
        <f>SUM(KLIM!D6+KUM!D6+MKM!D8+RAM!D8+SIM!D6+SOM!D7+ELVL!D8)</f>
        <v>804721</v>
      </c>
      <c r="E27" s="153">
        <f>SUM(KLIM!E6+KUM!E6+MKM!E8+RAM!E8+SIM!E6+SOM!E7+ELVL!E8)</f>
        <v>3127222</v>
      </c>
      <c r="F27" s="153">
        <f>SUM(KLIM!F6+KUM!F6+MKM!F8+RAM!F8+SIM!F6+SOM!F7+ELVL!F8)</f>
        <v>5150129</v>
      </c>
    </row>
    <row r="28" spans="1:7" ht="14.65" customHeight="1" x14ac:dyDescent="0.35">
      <c r="A28" s="16" t="s">
        <v>78</v>
      </c>
      <c r="B28" s="152">
        <f>SUM(C23:F23)</f>
        <v>86375206.520000011</v>
      </c>
      <c r="C28" s="155"/>
      <c r="D28" s="155"/>
      <c r="E28" s="155"/>
      <c r="F28" s="155"/>
    </row>
    <row r="29" spans="1:7" x14ac:dyDescent="0.35">
      <c r="A29" s="16" t="s">
        <v>79</v>
      </c>
      <c r="B29" s="152">
        <f>SUM(B30-B28)</f>
        <v>8172094.9099999964</v>
      </c>
      <c r="C29" s="154"/>
      <c r="D29" s="154"/>
      <c r="E29" s="154"/>
      <c r="F29" s="154"/>
    </row>
    <row r="30" spans="1:7" x14ac:dyDescent="0.35">
      <c r="A30" s="16" t="s">
        <v>22</v>
      </c>
      <c r="B30" s="152">
        <f>100000000-5452698.57</f>
        <v>94547301.430000007</v>
      </c>
      <c r="C30" s="154"/>
      <c r="D30" s="154"/>
      <c r="E30" s="154"/>
      <c r="F30" s="154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M34"/>
  <sheetViews>
    <sheetView topLeftCell="A3" workbookViewId="0">
      <selection activeCell="E6" sqref="E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61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62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6">
        <f>SUM(C5:F5)</f>
        <v>15045637</v>
      </c>
      <c r="C5" s="81">
        <v>0</v>
      </c>
      <c r="D5" s="82">
        <v>2013210</v>
      </c>
      <c r="E5" s="82">
        <v>7945201</v>
      </c>
      <c r="F5" s="82">
        <v>5087226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x14ac:dyDescent="0.35">
      <c r="A6" s="50" t="s">
        <v>54</v>
      </c>
      <c r="B6" s="106">
        <f>SUM(C6:F6)</f>
        <v>507830</v>
      </c>
      <c r="C6" s="130">
        <f>9323+9323</f>
        <v>18646</v>
      </c>
      <c r="D6" s="131">
        <v>115585</v>
      </c>
      <c r="E6" s="131">
        <v>264303</v>
      </c>
      <c r="F6" s="131">
        <v>109296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0" t="s">
        <v>49</v>
      </c>
      <c r="B7" s="106">
        <f>SUM(C7:F7)</f>
        <v>501059</v>
      </c>
      <c r="C7" s="60">
        <v>0</v>
      </c>
      <c r="D7" s="61">
        <v>83115</v>
      </c>
      <c r="E7" s="61">
        <v>218810</v>
      </c>
      <c r="F7" s="61">
        <v>199134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83" t="s">
        <v>31</v>
      </c>
      <c r="B8" s="118">
        <f>SUM(C8:F8)</f>
        <v>16054526</v>
      </c>
      <c r="C8" s="84">
        <f>SUM(C5:C7)</f>
        <v>18646</v>
      </c>
      <c r="D8" s="85">
        <f>SUM(D5:D7)</f>
        <v>2211910</v>
      </c>
      <c r="E8" s="85">
        <f>SUM(E5:E7)</f>
        <v>8428314</v>
      </c>
      <c r="F8" s="85">
        <f>SUM(F5:F7)</f>
        <v>5395656</v>
      </c>
      <c r="G8" s="86"/>
      <c r="H8" s="86"/>
      <c r="I8" s="86"/>
      <c r="J8" s="86"/>
      <c r="K8" s="86"/>
      <c r="L8" s="86"/>
      <c r="M8" s="87"/>
    </row>
    <row r="9" spans="1:13" ht="15" thickBot="1" x14ac:dyDescent="0.4"/>
    <row r="10" spans="1:13" ht="14.5" customHeight="1" x14ac:dyDescent="0.35">
      <c r="A10" s="1" t="s">
        <v>32</v>
      </c>
      <c r="B10" s="188" t="s">
        <v>69</v>
      </c>
      <c r="C10" s="189"/>
      <c r="D10" s="189"/>
      <c r="E10" s="189"/>
      <c r="F10" s="189"/>
      <c r="G10" s="189"/>
      <c r="H10" s="190"/>
    </row>
    <row r="11" spans="1:13" ht="29" x14ac:dyDescent="0.35">
      <c r="A11" s="2" t="s">
        <v>34</v>
      </c>
      <c r="B11" s="132" t="s">
        <v>35</v>
      </c>
      <c r="C11" s="133" t="s">
        <v>36</v>
      </c>
      <c r="D11" s="133" t="s">
        <v>37</v>
      </c>
      <c r="E11" s="133" t="s">
        <v>38</v>
      </c>
      <c r="F11" s="133" t="s">
        <v>39</v>
      </c>
      <c r="G11" s="133" t="s">
        <v>40</v>
      </c>
      <c r="H11" s="134" t="s">
        <v>71</v>
      </c>
      <c r="I11" s="143"/>
    </row>
    <row r="12" spans="1:13" ht="15" thickBot="1" x14ac:dyDescent="0.4">
      <c r="A12" s="3" t="s">
        <v>41</v>
      </c>
      <c r="B12" s="135">
        <v>0</v>
      </c>
      <c r="C12" s="135">
        <v>0</v>
      </c>
      <c r="D12" s="135">
        <v>0</v>
      </c>
      <c r="E12" s="135">
        <v>10000</v>
      </c>
      <c r="F12" s="135">
        <v>1000000</v>
      </c>
      <c r="G12" s="135">
        <v>1220000</v>
      </c>
      <c r="H12" s="136">
        <v>1220000</v>
      </c>
      <c r="I12" s="144"/>
    </row>
    <row r="13" spans="1:13" ht="14.5" customHeight="1" x14ac:dyDescent="0.35">
      <c r="A13" s="1" t="s">
        <v>42</v>
      </c>
      <c r="B13" s="188" t="s">
        <v>43</v>
      </c>
      <c r="C13" s="189"/>
      <c r="D13" s="189"/>
      <c r="E13" s="189"/>
      <c r="F13" s="189"/>
      <c r="G13" s="189"/>
      <c r="H13" s="190"/>
    </row>
    <row r="14" spans="1:13" ht="29" x14ac:dyDescent="0.35">
      <c r="A14" s="2" t="s">
        <v>34</v>
      </c>
      <c r="B14" s="132" t="s">
        <v>35</v>
      </c>
      <c r="C14" s="133" t="s">
        <v>36</v>
      </c>
      <c r="D14" s="133" t="s">
        <v>37</v>
      </c>
      <c r="E14" s="133" t="s">
        <v>38</v>
      </c>
      <c r="F14" s="133" t="s">
        <v>39</v>
      </c>
      <c r="G14" s="133" t="s">
        <v>40</v>
      </c>
      <c r="H14" s="134" t="s">
        <v>71</v>
      </c>
      <c r="I14" s="143"/>
    </row>
    <row r="15" spans="1:13" ht="15" thickBot="1" x14ac:dyDescent="0.4">
      <c r="A15" s="3" t="s">
        <v>41</v>
      </c>
      <c r="B15" s="135">
        <v>0</v>
      </c>
      <c r="C15" s="135">
        <v>0</v>
      </c>
      <c r="D15" s="135">
        <v>0</v>
      </c>
      <c r="E15" s="135">
        <v>4</v>
      </c>
      <c r="F15" s="135">
        <v>9</v>
      </c>
      <c r="G15" s="135">
        <v>10</v>
      </c>
      <c r="H15" s="136">
        <v>10</v>
      </c>
      <c r="I15" s="144"/>
    </row>
    <row r="16" spans="1:13" ht="29.5" customHeight="1" x14ac:dyDescent="0.35">
      <c r="A16" s="1" t="s">
        <v>42</v>
      </c>
      <c r="B16" s="188" t="s">
        <v>68</v>
      </c>
      <c r="C16" s="189"/>
      <c r="D16" s="189"/>
      <c r="E16" s="189"/>
      <c r="F16" s="189"/>
      <c r="G16" s="189"/>
      <c r="H16" s="190"/>
    </row>
    <row r="17" spans="1:9" ht="29" x14ac:dyDescent="0.35">
      <c r="A17" s="2" t="s">
        <v>34</v>
      </c>
      <c r="B17" s="132" t="s">
        <v>35</v>
      </c>
      <c r="C17" s="133" t="s">
        <v>36</v>
      </c>
      <c r="D17" s="133" t="s">
        <v>37</v>
      </c>
      <c r="E17" s="133" t="s">
        <v>38</v>
      </c>
      <c r="F17" s="133" t="s">
        <v>39</v>
      </c>
      <c r="G17" s="133" t="s">
        <v>40</v>
      </c>
      <c r="H17" s="134" t="s">
        <v>71</v>
      </c>
      <c r="I17" s="143"/>
    </row>
    <row r="18" spans="1:9" ht="15" thickBot="1" x14ac:dyDescent="0.4">
      <c r="A18" s="140" t="s">
        <v>41</v>
      </c>
      <c r="B18" s="141">
        <v>0</v>
      </c>
      <c r="C18" s="182">
        <v>0</v>
      </c>
      <c r="D18" s="182">
        <v>3</v>
      </c>
      <c r="E18" s="182">
        <v>3</v>
      </c>
      <c r="F18" s="182">
        <v>5</v>
      </c>
      <c r="G18" s="182">
        <v>5</v>
      </c>
      <c r="H18" s="183">
        <v>5</v>
      </c>
      <c r="I18" s="144"/>
    </row>
    <row r="19" spans="1:9" ht="29.15" customHeight="1" x14ac:dyDescent="0.35">
      <c r="A19" s="148" t="s">
        <v>45</v>
      </c>
      <c r="B19" s="188" t="s">
        <v>46</v>
      </c>
      <c r="C19" s="189"/>
      <c r="D19" s="189"/>
      <c r="E19" s="189"/>
      <c r="F19" s="189"/>
      <c r="G19" s="189"/>
      <c r="H19" s="190"/>
    </row>
    <row r="20" spans="1:9" ht="29" x14ac:dyDescent="0.35">
      <c r="A20" s="2" t="s">
        <v>34</v>
      </c>
      <c r="B20" s="132" t="s">
        <v>35</v>
      </c>
      <c r="C20" s="133" t="s">
        <v>36</v>
      </c>
      <c r="D20" s="133" t="s">
        <v>37</v>
      </c>
      <c r="E20" s="133" t="s">
        <v>38</v>
      </c>
      <c r="F20" s="133" t="s">
        <v>39</v>
      </c>
      <c r="G20" s="133" t="s">
        <v>40</v>
      </c>
      <c r="H20" s="134" t="s">
        <v>71</v>
      </c>
      <c r="I20" s="143"/>
    </row>
    <row r="21" spans="1:9" ht="15" thickBot="1" x14ac:dyDescent="0.4">
      <c r="A21" s="3" t="s">
        <v>41</v>
      </c>
      <c r="B21" s="146">
        <v>69</v>
      </c>
      <c r="C21" s="146">
        <v>74</v>
      </c>
      <c r="D21" s="146">
        <v>79</v>
      </c>
      <c r="E21" s="146">
        <v>80</v>
      </c>
      <c r="F21" s="146">
        <v>80</v>
      </c>
      <c r="G21" s="146">
        <v>80</v>
      </c>
      <c r="H21" s="147">
        <v>80</v>
      </c>
      <c r="I21" s="145"/>
    </row>
    <row r="24" spans="1:9" x14ac:dyDescent="0.35">
      <c r="A24" s="175" t="s">
        <v>90</v>
      </c>
      <c r="B24" s="176" t="s">
        <v>96</v>
      </c>
      <c r="C24" s="178"/>
      <c r="D24" s="179"/>
    </row>
    <row r="25" spans="1:9" x14ac:dyDescent="0.35">
      <c r="A25" s="172" t="s">
        <v>126</v>
      </c>
      <c r="B25" s="172" t="s">
        <v>94</v>
      </c>
    </row>
    <row r="26" spans="1:9" x14ac:dyDescent="0.35">
      <c r="A26" s="173" t="s">
        <v>92</v>
      </c>
    </row>
    <row r="27" spans="1:9" x14ac:dyDescent="0.35">
      <c r="A27" s="180" t="s">
        <v>127</v>
      </c>
      <c r="B27" s="174" t="s">
        <v>94</v>
      </c>
      <c r="C27" s="174"/>
    </row>
    <row r="28" spans="1:9" x14ac:dyDescent="0.35">
      <c r="A28" s="172" t="s">
        <v>87</v>
      </c>
      <c r="B28" s="172" t="s">
        <v>95</v>
      </c>
      <c r="C28" s="174" t="s">
        <v>105</v>
      </c>
    </row>
    <row r="29" spans="1:9" x14ac:dyDescent="0.35">
      <c r="A29" s="172" t="s">
        <v>128</v>
      </c>
      <c r="B29" s="172" t="s">
        <v>95</v>
      </c>
      <c r="C29" s="174" t="s">
        <v>105</v>
      </c>
    </row>
    <row r="30" spans="1:9" x14ac:dyDescent="0.35">
      <c r="A30" s="172" t="s">
        <v>129</v>
      </c>
      <c r="B30" s="172" t="s">
        <v>95</v>
      </c>
      <c r="C30" s="174" t="s">
        <v>105</v>
      </c>
    </row>
    <row r="31" spans="1:9" x14ac:dyDescent="0.35">
      <c r="A31" s="172" t="s">
        <v>130</v>
      </c>
      <c r="B31" s="172" t="s">
        <v>94</v>
      </c>
    </row>
    <row r="32" spans="1:9" x14ac:dyDescent="0.35">
      <c r="A32" s="172" t="s">
        <v>131</v>
      </c>
      <c r="B32" s="172" t="s">
        <v>95</v>
      </c>
      <c r="C32" s="174" t="s">
        <v>105</v>
      </c>
    </row>
    <row r="33" spans="1:2" x14ac:dyDescent="0.35">
      <c r="A33" s="172" t="s">
        <v>114</v>
      </c>
      <c r="B33" s="172" t="s">
        <v>94</v>
      </c>
    </row>
    <row r="34" spans="1:2" x14ac:dyDescent="0.35">
      <c r="A34" s="172" t="s">
        <v>113</v>
      </c>
      <c r="B34" s="172" t="s">
        <v>94</v>
      </c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M27"/>
  <sheetViews>
    <sheetView topLeftCell="A3" workbookViewId="0">
      <selection activeCell="D18" sqref="D1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6.54296875" style="12" customWidth="1"/>
    <col min="13" max="13" width="17.54296875" style="12" customWidth="1"/>
    <col min="14" max="16384" width="8.7265625" style="12"/>
  </cols>
  <sheetData>
    <row r="2" spans="1:13" ht="15" thickBot="1" x14ac:dyDescent="0.4"/>
    <row r="3" spans="1:13" ht="189" thickBot="1" x14ac:dyDescent="0.4">
      <c r="A3" s="45" t="s">
        <v>63</v>
      </c>
      <c r="B3" s="45" t="s">
        <v>6</v>
      </c>
      <c r="C3" s="55">
        <v>2023</v>
      </c>
      <c r="D3" s="56">
        <v>2024</v>
      </c>
      <c r="E3" s="56">
        <v>2025</v>
      </c>
      <c r="F3" s="56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64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6">
        <f>SUM(C5:F5)</f>
        <v>2446973</v>
      </c>
      <c r="C5" s="60">
        <v>0</v>
      </c>
      <c r="D5" s="61">
        <v>70373</v>
      </c>
      <c r="E5" s="100">
        <v>983700</v>
      </c>
      <c r="F5" s="100">
        <v>1392900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107" t="s">
        <v>19</v>
      </c>
      <c r="B6" s="106">
        <f>SUM(C6:F6)</f>
        <v>186000</v>
      </c>
      <c r="C6" s="89">
        <v>0</v>
      </c>
      <c r="D6" s="162">
        <v>0</v>
      </c>
      <c r="E6" s="163">
        <v>117800</v>
      </c>
      <c r="F6" s="163">
        <v>68200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2" t="s">
        <v>30</v>
      </c>
    </row>
    <row r="7" spans="1:13" ht="15" thickBot="1" x14ac:dyDescent="0.4">
      <c r="A7" s="53" t="s">
        <v>54</v>
      </c>
      <c r="B7" s="105">
        <f>SUM(C7:F7)</f>
        <v>277295</v>
      </c>
      <c r="C7" s="64">
        <v>0</v>
      </c>
      <c r="D7" s="65">
        <v>39495</v>
      </c>
      <c r="E7" s="65">
        <v>128200</v>
      </c>
      <c r="F7" s="65">
        <v>109600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54" t="s">
        <v>31</v>
      </c>
      <c r="B8" s="111">
        <f>SUM(C8:F8)</f>
        <v>2910268</v>
      </c>
      <c r="C8" s="66">
        <f>SUM(C5:C7)</f>
        <v>0</v>
      </c>
      <c r="D8" s="67">
        <f>SUM(D5:D7)</f>
        <v>109868</v>
      </c>
      <c r="E8" s="67">
        <f>SUM(E5:E7)</f>
        <v>1229700</v>
      </c>
      <c r="F8" s="67">
        <f>SUM(F5:F7)</f>
        <v>1570700</v>
      </c>
      <c r="G8" s="68"/>
      <c r="H8" s="69"/>
      <c r="I8" s="69"/>
      <c r="J8" s="69"/>
      <c r="K8" s="69"/>
      <c r="L8" s="69"/>
      <c r="M8" s="70"/>
    </row>
    <row r="9" spans="1:13" ht="15" thickBot="1" x14ac:dyDescent="0.4"/>
    <row r="10" spans="1:13" ht="14.5" customHeight="1" x14ac:dyDescent="0.35">
      <c r="A10" s="1" t="s">
        <v>32</v>
      </c>
      <c r="B10" s="188" t="s">
        <v>69</v>
      </c>
      <c r="C10" s="189"/>
      <c r="D10" s="189"/>
      <c r="E10" s="189"/>
      <c r="F10" s="189"/>
      <c r="G10" s="189"/>
      <c r="H10" s="190"/>
    </row>
    <row r="11" spans="1:13" ht="29" x14ac:dyDescent="0.35">
      <c r="A11" s="2" t="s">
        <v>34</v>
      </c>
      <c r="B11" s="132" t="s">
        <v>35</v>
      </c>
      <c r="C11" s="133" t="s">
        <v>36</v>
      </c>
      <c r="D11" s="133" t="s">
        <v>37</v>
      </c>
      <c r="E11" s="133" t="s">
        <v>38</v>
      </c>
      <c r="F11" s="133" t="s">
        <v>39</v>
      </c>
      <c r="G11" s="133" t="s">
        <v>40</v>
      </c>
      <c r="H11" s="134" t="s">
        <v>71</v>
      </c>
      <c r="I11" s="143"/>
    </row>
    <row r="12" spans="1:13" ht="15" thickBot="1" x14ac:dyDescent="0.4">
      <c r="A12" s="3" t="s">
        <v>41</v>
      </c>
      <c r="B12" s="135">
        <v>0</v>
      </c>
      <c r="C12" s="135">
        <v>0</v>
      </c>
      <c r="D12" s="135">
        <v>0</v>
      </c>
      <c r="E12" s="135">
        <v>0</v>
      </c>
      <c r="F12" s="135">
        <v>90000</v>
      </c>
      <c r="G12" s="135">
        <v>90000</v>
      </c>
      <c r="H12" s="136">
        <v>90000</v>
      </c>
      <c r="I12" s="144"/>
    </row>
    <row r="13" spans="1:13" ht="14.5" customHeight="1" x14ac:dyDescent="0.35">
      <c r="A13" s="1" t="s">
        <v>42</v>
      </c>
      <c r="B13" s="188" t="s">
        <v>43</v>
      </c>
      <c r="C13" s="189"/>
      <c r="D13" s="189"/>
      <c r="E13" s="189"/>
      <c r="F13" s="189"/>
      <c r="G13" s="189"/>
      <c r="H13" s="190"/>
    </row>
    <row r="14" spans="1:13" ht="29" x14ac:dyDescent="0.35">
      <c r="A14" s="2" t="s">
        <v>34</v>
      </c>
      <c r="B14" s="132" t="s">
        <v>35</v>
      </c>
      <c r="C14" s="133" t="s">
        <v>36</v>
      </c>
      <c r="D14" s="133" t="s">
        <v>37</v>
      </c>
      <c r="E14" s="133" t="s">
        <v>38</v>
      </c>
      <c r="F14" s="133" t="s">
        <v>39</v>
      </c>
      <c r="G14" s="133" t="s">
        <v>40</v>
      </c>
      <c r="H14" s="134" t="s">
        <v>71</v>
      </c>
      <c r="I14" s="143"/>
    </row>
    <row r="15" spans="1:13" ht="15" thickBot="1" x14ac:dyDescent="0.4">
      <c r="A15" s="3" t="s">
        <v>41</v>
      </c>
      <c r="B15" s="135">
        <v>0</v>
      </c>
      <c r="C15" s="135">
        <v>0</v>
      </c>
      <c r="D15" s="135">
        <v>0</v>
      </c>
      <c r="E15" s="135">
        <v>0</v>
      </c>
      <c r="F15" s="135">
        <v>3</v>
      </c>
      <c r="G15" s="135">
        <v>3</v>
      </c>
      <c r="H15" s="136">
        <v>3</v>
      </c>
      <c r="I15" s="144"/>
    </row>
    <row r="16" spans="1:13" ht="29.15" customHeight="1" x14ac:dyDescent="0.35">
      <c r="A16" s="1" t="s">
        <v>42</v>
      </c>
      <c r="B16" s="188" t="s">
        <v>68</v>
      </c>
      <c r="C16" s="189"/>
      <c r="D16" s="189"/>
      <c r="E16" s="189"/>
      <c r="F16" s="189"/>
      <c r="G16" s="189"/>
      <c r="H16" s="190"/>
    </row>
    <row r="17" spans="1:9" ht="29" x14ac:dyDescent="0.35">
      <c r="A17" s="2" t="s">
        <v>34</v>
      </c>
      <c r="B17" s="132" t="s">
        <v>35</v>
      </c>
      <c r="C17" s="133" t="s">
        <v>36</v>
      </c>
      <c r="D17" s="133" t="s">
        <v>37</v>
      </c>
      <c r="E17" s="133" t="s">
        <v>38</v>
      </c>
      <c r="F17" s="133" t="s">
        <v>39</v>
      </c>
      <c r="G17" s="133" t="s">
        <v>40</v>
      </c>
      <c r="H17" s="134" t="s">
        <v>71</v>
      </c>
      <c r="I17" s="143"/>
    </row>
    <row r="18" spans="1:9" ht="15" thickBot="1" x14ac:dyDescent="0.4">
      <c r="A18" s="140" t="s">
        <v>41</v>
      </c>
      <c r="B18" s="141">
        <v>0</v>
      </c>
      <c r="C18" s="141">
        <v>0</v>
      </c>
      <c r="D18" s="141">
        <v>0</v>
      </c>
      <c r="E18" s="141">
        <v>1</v>
      </c>
      <c r="F18" s="141">
        <v>1</v>
      </c>
      <c r="G18" s="141">
        <v>1</v>
      </c>
      <c r="H18" s="142">
        <v>1</v>
      </c>
      <c r="I18" s="144"/>
    </row>
    <row r="19" spans="1:9" ht="29.15" customHeight="1" x14ac:dyDescent="0.35">
      <c r="A19" s="148" t="s">
        <v>45</v>
      </c>
      <c r="B19" s="188" t="s">
        <v>46</v>
      </c>
      <c r="C19" s="189"/>
      <c r="D19" s="189"/>
      <c r="E19" s="189"/>
      <c r="F19" s="189"/>
      <c r="G19" s="189"/>
      <c r="H19" s="190"/>
    </row>
    <row r="20" spans="1:9" ht="29" x14ac:dyDescent="0.35">
      <c r="A20" s="2" t="s">
        <v>34</v>
      </c>
      <c r="B20" s="132" t="s">
        <v>35</v>
      </c>
      <c r="C20" s="133" t="s">
        <v>36</v>
      </c>
      <c r="D20" s="133" t="s">
        <v>37</v>
      </c>
      <c r="E20" s="133" t="s">
        <v>38</v>
      </c>
      <c r="F20" s="133" t="s">
        <v>39</v>
      </c>
      <c r="G20" s="133" t="s">
        <v>40</v>
      </c>
      <c r="H20" s="134" t="s">
        <v>71</v>
      </c>
      <c r="I20" s="143"/>
    </row>
    <row r="21" spans="1:9" ht="15" thickBot="1" x14ac:dyDescent="0.4">
      <c r="A21" s="3" t="s">
        <v>41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  <c r="H21" s="147">
        <v>90</v>
      </c>
      <c r="I21" s="145"/>
    </row>
    <row r="24" spans="1:9" x14ac:dyDescent="0.35">
      <c r="A24" s="175" t="s">
        <v>90</v>
      </c>
      <c r="B24" s="176" t="s">
        <v>96</v>
      </c>
      <c r="C24" s="178"/>
      <c r="D24" s="179"/>
    </row>
    <row r="25" spans="1:9" x14ac:dyDescent="0.35">
      <c r="A25" s="172" t="s">
        <v>132</v>
      </c>
      <c r="B25" s="172" t="s">
        <v>94</v>
      </c>
    </row>
    <row r="26" spans="1:9" x14ac:dyDescent="0.35">
      <c r="A26" s="173" t="s">
        <v>92</v>
      </c>
    </row>
    <row r="27" spans="1:9" x14ac:dyDescent="0.35">
      <c r="A27" s="180" t="s">
        <v>133</v>
      </c>
      <c r="B27" s="174"/>
      <c r="C27" s="174"/>
    </row>
  </sheetData>
  <mergeCells count="4">
    <mergeCell ref="B10:H10"/>
    <mergeCell ref="B13:H13"/>
    <mergeCell ref="B16:H16"/>
    <mergeCell ref="B19:H19"/>
  </mergeCells>
  <pageMargins left="0.25" right="0.25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M25"/>
  <sheetViews>
    <sheetView topLeftCell="A3" workbookViewId="0">
      <selection activeCell="F22" sqref="F2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.089843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7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65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15</v>
      </c>
      <c r="B4" s="51"/>
      <c r="C4" s="57"/>
      <c r="D4" s="58"/>
      <c r="E4" s="58"/>
      <c r="F4" s="58"/>
      <c r="M4" s="59"/>
    </row>
    <row r="5" spans="1:13" ht="29.5" thickBot="1" x14ac:dyDescent="0.4">
      <c r="A5" s="53" t="s">
        <v>18</v>
      </c>
      <c r="B5" s="105">
        <f>SUM(C5:F5)</f>
        <v>1324080</v>
      </c>
      <c r="C5" s="64">
        <v>0</v>
      </c>
      <c r="D5" s="65">
        <v>219600</v>
      </c>
      <c r="E5" s="65">
        <v>248000</v>
      </c>
      <c r="F5" s="65">
        <v>856480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4" t="s">
        <v>31</v>
      </c>
      <c r="B6" s="111">
        <f>SUM(C6:F6)</f>
        <v>1324080</v>
      </c>
      <c r="C6" s="66">
        <f>SUM(C5)</f>
        <v>0</v>
      </c>
      <c r="D6" s="67">
        <f>SUM(D5)</f>
        <v>219600</v>
      </c>
      <c r="E6" s="67">
        <f>SUM(E5)</f>
        <v>248000</v>
      </c>
      <c r="F6" s="67">
        <f>SUM(F5)</f>
        <v>856480</v>
      </c>
      <c r="G6" s="68"/>
      <c r="H6" s="69"/>
      <c r="I6" s="69"/>
      <c r="J6" s="69"/>
      <c r="K6" s="69"/>
      <c r="L6" s="69"/>
      <c r="M6" s="70"/>
    </row>
    <row r="7" spans="1:13" ht="15" thickBot="1" x14ac:dyDescent="0.4"/>
    <row r="8" spans="1:13" x14ac:dyDescent="0.35">
      <c r="A8" s="1" t="s">
        <v>32</v>
      </c>
      <c r="B8" s="188" t="s">
        <v>69</v>
      </c>
      <c r="C8" s="189"/>
      <c r="D8" s="189"/>
      <c r="E8" s="189"/>
      <c r="F8" s="189"/>
      <c r="G8" s="189"/>
      <c r="H8" s="190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</row>
    <row r="10" spans="1:13" ht="15" thickBot="1" x14ac:dyDescent="0.4">
      <c r="A10" s="3" t="s">
        <v>41</v>
      </c>
      <c r="B10" s="135">
        <v>0</v>
      </c>
      <c r="C10" s="135">
        <v>0</v>
      </c>
      <c r="D10" s="135">
        <v>250</v>
      </c>
      <c r="E10" s="135">
        <v>400</v>
      </c>
      <c r="F10" s="135">
        <v>0</v>
      </c>
      <c r="G10" s="135">
        <v>0</v>
      </c>
      <c r="H10" s="136">
        <v>3768</v>
      </c>
    </row>
    <row r="11" spans="1:13" x14ac:dyDescent="0.35">
      <c r="A11" s="1" t="s">
        <v>42</v>
      </c>
      <c r="B11" s="188" t="s">
        <v>43</v>
      </c>
      <c r="C11" s="189"/>
      <c r="D11" s="189"/>
      <c r="E11" s="189"/>
      <c r="F11" s="189"/>
      <c r="G11" s="189"/>
      <c r="H11" s="190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6</v>
      </c>
      <c r="E13" s="135">
        <v>0</v>
      </c>
      <c r="F13" s="135">
        <v>0</v>
      </c>
      <c r="G13" s="135">
        <v>0</v>
      </c>
      <c r="H13" s="136">
        <v>9</v>
      </c>
    </row>
    <row r="14" spans="1:13" x14ac:dyDescent="0.35">
      <c r="A14" s="1" t="s">
        <v>42</v>
      </c>
      <c r="B14" s="188" t="s">
        <v>68</v>
      </c>
      <c r="C14" s="189"/>
      <c r="D14" s="189"/>
      <c r="E14" s="189"/>
      <c r="F14" s="189"/>
      <c r="G14" s="189"/>
      <c r="H14" s="190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</row>
    <row r="16" spans="1:13" ht="15" thickBot="1" x14ac:dyDescent="0.4">
      <c r="A16" s="140" t="s">
        <v>41</v>
      </c>
      <c r="B16" s="141">
        <v>0</v>
      </c>
      <c r="C16" s="141">
        <v>0</v>
      </c>
      <c r="D16" s="141">
        <v>1</v>
      </c>
      <c r="E16" s="141">
        <v>2</v>
      </c>
      <c r="F16" s="141">
        <v>2</v>
      </c>
      <c r="G16" s="141">
        <v>2</v>
      </c>
      <c r="H16" s="142">
        <v>2</v>
      </c>
    </row>
    <row r="17" spans="1:8" ht="29" x14ac:dyDescent="0.35">
      <c r="A17" s="148" t="s">
        <v>45</v>
      </c>
      <c r="B17" s="188" t="s">
        <v>46</v>
      </c>
      <c r="C17" s="189"/>
      <c r="D17" s="189"/>
      <c r="E17" s="189"/>
      <c r="F17" s="189"/>
      <c r="G17" s="189"/>
      <c r="H17" s="190"/>
    </row>
    <row r="18" spans="1:8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</row>
    <row r="19" spans="1:8" ht="15" thickBot="1" x14ac:dyDescent="0.4">
      <c r="A19" s="3" t="s">
        <v>41</v>
      </c>
      <c r="B19" s="146">
        <v>70</v>
      </c>
      <c r="C19" s="146">
        <v>0</v>
      </c>
      <c r="D19" s="146">
        <v>0</v>
      </c>
      <c r="E19" s="146">
        <v>0</v>
      </c>
      <c r="F19" s="146">
        <v>0</v>
      </c>
      <c r="G19" s="146">
        <v>0</v>
      </c>
      <c r="H19" s="147">
        <v>90</v>
      </c>
    </row>
    <row r="22" spans="1:8" x14ac:dyDescent="0.35">
      <c r="A22" s="175" t="s">
        <v>90</v>
      </c>
      <c r="B22" s="176" t="s">
        <v>96</v>
      </c>
      <c r="C22" s="177"/>
      <c r="D22" s="177"/>
    </row>
    <row r="23" spans="1:8" x14ac:dyDescent="0.35">
      <c r="A23" s="172" t="s">
        <v>89</v>
      </c>
      <c r="B23" s="172" t="s">
        <v>94</v>
      </c>
    </row>
    <row r="24" spans="1:8" x14ac:dyDescent="0.35">
      <c r="A24" s="173" t="s">
        <v>92</v>
      </c>
    </row>
    <row r="25" spans="1:8" x14ac:dyDescent="0.35">
      <c r="A25" s="172" t="s">
        <v>110</v>
      </c>
      <c r="B25" s="174" t="s">
        <v>94</v>
      </c>
    </row>
  </sheetData>
  <mergeCells count="4">
    <mergeCell ref="B8:H8"/>
    <mergeCell ref="B11:H11"/>
    <mergeCell ref="B14:H14"/>
    <mergeCell ref="B17:H17"/>
  </mergeCells>
  <pageMargins left="0.25" right="0.25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M28"/>
  <sheetViews>
    <sheetView workbookViewId="0">
      <selection activeCell="G26" sqref="G2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77" t="s">
        <v>66</v>
      </c>
      <c r="B3" s="77" t="s">
        <v>6</v>
      </c>
      <c r="C3" s="78">
        <v>2023</v>
      </c>
      <c r="D3" s="78">
        <v>2024</v>
      </c>
      <c r="E3" s="78">
        <v>2025</v>
      </c>
      <c r="F3" s="78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79" t="s">
        <v>67</v>
      </c>
      <c r="B4" s="79"/>
      <c r="C4" s="80"/>
      <c r="D4" s="80"/>
      <c r="E4" s="80"/>
      <c r="F4" s="150"/>
      <c r="M4" s="59"/>
    </row>
    <row r="5" spans="1:13" ht="29" x14ac:dyDescent="0.35">
      <c r="A5" s="50" t="s">
        <v>18</v>
      </c>
      <c r="B5" s="121">
        <f>SUM(C5:F5)</f>
        <v>854667</v>
      </c>
      <c r="C5" s="104">
        <v>0</v>
      </c>
      <c r="D5" s="100">
        <v>29292</v>
      </c>
      <c r="E5" s="100">
        <v>315550</v>
      </c>
      <c r="F5" s="100">
        <v>509825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21">
        <f>SUM(C6:F6)</f>
        <v>196414</v>
      </c>
      <c r="C6" s="104">
        <v>0</v>
      </c>
      <c r="D6" s="100">
        <v>33414</v>
      </c>
      <c r="E6" s="100">
        <v>97000</v>
      </c>
      <c r="F6" s="151">
        <v>66000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21">
        <f>SUM(C7:F7)</f>
        <v>189765</v>
      </c>
      <c r="C7" s="104">
        <v>0</v>
      </c>
      <c r="D7" s="100">
        <v>16165</v>
      </c>
      <c r="E7" s="100">
        <v>110360</v>
      </c>
      <c r="F7" s="100">
        <v>63240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7" t="s">
        <v>49</v>
      </c>
      <c r="B8" s="122">
        <f>SUM(C8:F8)</f>
        <v>424850</v>
      </c>
      <c r="C8" s="119">
        <v>0</v>
      </c>
      <c r="D8" s="120">
        <v>69230</v>
      </c>
      <c r="E8" s="120">
        <v>168650</v>
      </c>
      <c r="F8" s="151">
        <v>186970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3" t="s">
        <v>31</v>
      </c>
      <c r="B9" s="118">
        <f>SUM(C9:F9)</f>
        <v>1665696</v>
      </c>
      <c r="C9" s="84">
        <f>SUM(C5:C8)</f>
        <v>0</v>
      </c>
      <c r="D9" s="84">
        <f>SUM(D5:D8)</f>
        <v>148101</v>
      </c>
      <c r="E9" s="84">
        <f>SUM(E5:E8)</f>
        <v>691560</v>
      </c>
      <c r="F9" s="84">
        <f>SUM(F5:F8)</f>
        <v>826035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88" t="s">
        <v>69</v>
      </c>
      <c r="C11" s="189"/>
      <c r="D11" s="189"/>
      <c r="E11" s="189"/>
      <c r="F11" s="189"/>
      <c r="G11" s="189"/>
      <c r="H11" s="190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30000</v>
      </c>
      <c r="F13" s="135"/>
      <c r="G13" s="135"/>
      <c r="H13" s="136">
        <v>100000</v>
      </c>
      <c r="I13" s="144"/>
    </row>
    <row r="14" spans="1:13" ht="14.5" customHeight="1" x14ac:dyDescent="0.35">
      <c r="A14" s="1" t="s">
        <v>42</v>
      </c>
      <c r="B14" s="188" t="s">
        <v>43</v>
      </c>
      <c r="C14" s="189"/>
      <c r="D14" s="189"/>
      <c r="E14" s="189"/>
      <c r="F14" s="189"/>
      <c r="G14" s="189"/>
      <c r="H14" s="190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3</v>
      </c>
      <c r="F16" s="135"/>
      <c r="G16" s="135"/>
      <c r="H16" s="136">
        <v>3</v>
      </c>
      <c r="I16" s="144"/>
    </row>
    <row r="17" spans="1:9" ht="29.15" customHeight="1" x14ac:dyDescent="0.35">
      <c r="A17" s="1" t="s">
        <v>42</v>
      </c>
      <c r="B17" s="188" t="s">
        <v>68</v>
      </c>
      <c r="C17" s="189"/>
      <c r="D17" s="189"/>
      <c r="E17" s="189"/>
      <c r="F17" s="189"/>
      <c r="G17" s="189"/>
      <c r="H17" s="190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0</v>
      </c>
      <c r="E19" s="141">
        <v>1</v>
      </c>
      <c r="F19" s="141"/>
      <c r="G19" s="141"/>
      <c r="H19" s="142">
        <v>1</v>
      </c>
      <c r="I19" s="144"/>
    </row>
    <row r="20" spans="1:9" ht="29.15" customHeight="1" x14ac:dyDescent="0.35">
      <c r="A20" s="148" t="s">
        <v>45</v>
      </c>
      <c r="B20" s="188" t="s">
        <v>46</v>
      </c>
      <c r="C20" s="189"/>
      <c r="D20" s="189"/>
      <c r="E20" s="189"/>
      <c r="F20" s="189"/>
      <c r="G20" s="189"/>
      <c r="H20" s="190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35">
        <v>0</v>
      </c>
      <c r="C22" s="135">
        <v>0</v>
      </c>
      <c r="D22" s="135">
        <v>0</v>
      </c>
      <c r="E22" s="135">
        <v>70</v>
      </c>
      <c r="F22" s="135">
        <v>0</v>
      </c>
      <c r="G22" s="135">
        <v>0</v>
      </c>
      <c r="H22" s="136">
        <v>90</v>
      </c>
      <c r="I22" s="144"/>
    </row>
    <row r="25" spans="1:9" x14ac:dyDescent="0.35">
      <c r="A25" s="175" t="s">
        <v>90</v>
      </c>
      <c r="B25" s="176" t="s">
        <v>96</v>
      </c>
      <c r="C25" s="177"/>
      <c r="D25" s="177"/>
    </row>
    <row r="26" spans="1:9" x14ac:dyDescent="0.35">
      <c r="A26" s="172" t="s">
        <v>134</v>
      </c>
      <c r="B26" s="172" t="s">
        <v>94</v>
      </c>
    </row>
    <row r="27" spans="1:9" x14ac:dyDescent="0.35">
      <c r="A27" s="173" t="s">
        <v>92</v>
      </c>
    </row>
    <row r="28" spans="1:9" x14ac:dyDescent="0.35">
      <c r="A28" s="172" t="s">
        <v>133</v>
      </c>
      <c r="B28" s="174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0068-A261-41C0-A251-D32214BB669C}">
  <sheetPr>
    <pageSetUpPr fitToPage="1"/>
  </sheetPr>
  <dimension ref="A2:M25"/>
  <sheetViews>
    <sheetView zoomScale="90" zoomScaleNormal="90" workbookViewId="0">
      <selection activeCell="I13" sqref="I1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6.6328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73</v>
      </c>
      <c r="B3" s="45" t="s">
        <v>6</v>
      </c>
      <c r="C3" s="90">
        <v>2023</v>
      </c>
      <c r="D3" s="78">
        <v>2024</v>
      </c>
      <c r="E3" s="78">
        <v>2025</v>
      </c>
      <c r="F3" s="137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77</v>
      </c>
      <c r="B4" s="51"/>
      <c r="C4" s="91"/>
      <c r="D4" s="93"/>
      <c r="E4" s="138"/>
      <c r="F4" s="138"/>
      <c r="G4" s="71"/>
      <c r="H4" s="72"/>
      <c r="I4" s="72"/>
      <c r="J4" s="72"/>
      <c r="K4" s="72"/>
      <c r="L4" s="72"/>
      <c r="M4" s="73"/>
    </row>
    <row r="5" spans="1:13" ht="29.5" thickBot="1" x14ac:dyDescent="0.4">
      <c r="A5" s="53" t="s">
        <v>18</v>
      </c>
      <c r="B5" s="105">
        <f>SUM(C5:F5)</f>
        <v>220000</v>
      </c>
      <c r="C5" s="92">
        <v>0</v>
      </c>
      <c r="D5" s="88">
        <v>0</v>
      </c>
      <c r="E5" s="139">
        <v>110000</v>
      </c>
      <c r="F5" s="139">
        <v>110000</v>
      </c>
      <c r="G5" s="74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3" t="s">
        <v>31</v>
      </c>
      <c r="B6" s="109">
        <f>SUM(C6:F6)</f>
        <v>220000</v>
      </c>
      <c r="C6" s="84">
        <f>SUM(C5:C5)</f>
        <v>0</v>
      </c>
      <c r="D6" s="110">
        <f>SUM(D5:D5)</f>
        <v>0</v>
      </c>
      <c r="E6" s="84">
        <f>SUM(E5:E5)</f>
        <v>110000</v>
      </c>
      <c r="F6" s="84">
        <f>SUM(F5:F5)</f>
        <v>110000</v>
      </c>
      <c r="G6" s="75"/>
      <c r="H6" s="69"/>
      <c r="I6" s="69"/>
      <c r="J6" s="69"/>
      <c r="K6" s="69"/>
      <c r="L6" s="69"/>
      <c r="M6" s="70"/>
    </row>
    <row r="7" spans="1:13" ht="15" thickBot="1" x14ac:dyDescent="0.4">
      <c r="C7" s="76"/>
      <c r="D7" s="76"/>
    </row>
    <row r="8" spans="1:13" ht="14.5" customHeight="1" x14ac:dyDescent="0.35">
      <c r="A8" s="1" t="s">
        <v>32</v>
      </c>
      <c r="B8" s="188" t="s">
        <v>69</v>
      </c>
      <c r="C8" s="189"/>
      <c r="D8" s="189"/>
      <c r="E8" s="189"/>
      <c r="F8" s="189"/>
      <c r="G8" s="189"/>
      <c r="H8" s="190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  <c r="I9" s="143"/>
    </row>
    <row r="10" spans="1:13" ht="15" thickBot="1" x14ac:dyDescent="0.4">
      <c r="A10" s="3" t="s">
        <v>41</v>
      </c>
      <c r="B10" s="135"/>
      <c r="C10" s="135"/>
      <c r="D10" s="135"/>
      <c r="E10" s="135"/>
      <c r="F10" s="135">
        <v>250000</v>
      </c>
      <c r="G10" s="135"/>
      <c r="H10" s="136">
        <v>250000</v>
      </c>
      <c r="I10" s="144"/>
    </row>
    <row r="11" spans="1:13" ht="14.5" customHeight="1" x14ac:dyDescent="0.35">
      <c r="A11" s="1" t="s">
        <v>42</v>
      </c>
      <c r="B11" s="188" t="s">
        <v>43</v>
      </c>
      <c r="C11" s="189"/>
      <c r="D11" s="189"/>
      <c r="E11" s="189"/>
      <c r="F11" s="189"/>
      <c r="G11" s="189"/>
      <c r="H11" s="190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/>
      <c r="C13" s="135"/>
      <c r="D13" s="135"/>
      <c r="E13" s="135">
        <v>1</v>
      </c>
      <c r="F13" s="135"/>
      <c r="G13" s="135"/>
      <c r="H13" s="136">
        <v>1</v>
      </c>
      <c r="I13" s="144"/>
    </row>
    <row r="14" spans="1:13" ht="29.15" customHeight="1" x14ac:dyDescent="0.35">
      <c r="A14" s="1" t="s">
        <v>42</v>
      </c>
      <c r="B14" s="188" t="s">
        <v>68</v>
      </c>
      <c r="C14" s="189"/>
      <c r="D14" s="189"/>
      <c r="E14" s="189"/>
      <c r="F14" s="189"/>
      <c r="G14" s="189"/>
      <c r="H14" s="190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/>
      <c r="C16" s="135"/>
      <c r="D16" s="135"/>
      <c r="E16" s="135">
        <v>1</v>
      </c>
      <c r="F16" s="135"/>
      <c r="G16" s="135"/>
      <c r="H16" s="136">
        <v>1</v>
      </c>
      <c r="I16" s="144"/>
    </row>
    <row r="17" spans="1:9" ht="29.15" customHeight="1" x14ac:dyDescent="0.35">
      <c r="A17" s="1" t="s">
        <v>45</v>
      </c>
      <c r="B17" s="188" t="s">
        <v>46</v>
      </c>
      <c r="C17" s="189"/>
      <c r="D17" s="189"/>
      <c r="E17" s="189"/>
      <c r="F17" s="189"/>
      <c r="G17" s="189"/>
      <c r="H17" s="190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3" t="s">
        <v>41</v>
      </c>
      <c r="B19" s="135"/>
      <c r="C19" s="135"/>
      <c r="D19" s="135">
        <v>70</v>
      </c>
      <c r="E19" s="135">
        <v>80</v>
      </c>
      <c r="F19" s="135"/>
      <c r="G19" s="135"/>
      <c r="H19" s="136">
        <v>90</v>
      </c>
      <c r="I19" s="144"/>
    </row>
    <row r="21" spans="1:9" x14ac:dyDescent="0.35">
      <c r="A21" s="172"/>
    </row>
    <row r="22" spans="1:9" x14ac:dyDescent="0.35">
      <c r="A22" s="175" t="s">
        <v>90</v>
      </c>
      <c r="B22" s="176" t="s">
        <v>96</v>
      </c>
      <c r="C22" s="177"/>
      <c r="D22" s="177"/>
    </row>
    <row r="23" spans="1:9" ht="14.65" customHeight="1" x14ac:dyDescent="0.35">
      <c r="A23" s="172" t="s">
        <v>91</v>
      </c>
      <c r="B23" s="172" t="s">
        <v>95</v>
      </c>
    </row>
    <row r="24" spans="1:9" x14ac:dyDescent="0.35">
      <c r="A24" s="173" t="s">
        <v>92</v>
      </c>
    </row>
    <row r="25" spans="1:9" x14ac:dyDescent="0.35">
      <c r="A25" s="172" t="s">
        <v>93</v>
      </c>
      <c r="B25" s="174" t="s">
        <v>94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M25"/>
  <sheetViews>
    <sheetView zoomScale="90" zoomScaleNormal="90" workbookViewId="0">
      <selection activeCell="G25" sqref="G25"/>
    </sheetView>
  </sheetViews>
  <sheetFormatPr defaultColWidth="8.7265625" defaultRowHeight="14.5" x14ac:dyDescent="0.35"/>
  <cols>
    <col min="1" max="1" width="52.26953125" style="12" customWidth="1"/>
    <col min="2" max="2" width="14.26953125" style="12" customWidth="1"/>
    <col min="3" max="3" width="12.7265625" style="12" customWidth="1"/>
    <col min="4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74</v>
      </c>
      <c r="B3" s="45" t="s">
        <v>6</v>
      </c>
      <c r="C3" s="90">
        <v>2023</v>
      </c>
      <c r="D3" s="78">
        <v>2024</v>
      </c>
      <c r="E3" s="137">
        <v>2025</v>
      </c>
      <c r="F3" s="78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75</v>
      </c>
      <c r="B4" s="157"/>
      <c r="C4" s="158"/>
      <c r="D4" s="156"/>
      <c r="E4" s="80"/>
      <c r="F4" s="80"/>
      <c r="G4" s="72"/>
      <c r="H4" s="72"/>
      <c r="I4" s="72"/>
      <c r="J4" s="72"/>
      <c r="K4" s="72"/>
      <c r="L4" s="72"/>
      <c r="M4" s="73"/>
    </row>
    <row r="5" spans="1:13" ht="29.5" thickBot="1" x14ac:dyDescent="0.4">
      <c r="A5" s="53" t="s">
        <v>18</v>
      </c>
      <c r="B5" s="114">
        <f>SUM(C5:F5)</f>
        <v>3526405.92</v>
      </c>
      <c r="C5" s="159">
        <v>0</v>
      </c>
      <c r="D5" s="160">
        <v>495197.47</v>
      </c>
      <c r="E5" s="159">
        <v>1488208.45</v>
      </c>
      <c r="F5" s="159">
        <v>1543000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3" t="s">
        <v>31</v>
      </c>
      <c r="B6" s="161">
        <f>SUM(C6:F6)</f>
        <v>3526405.92</v>
      </c>
      <c r="C6" s="84">
        <f>SUM(C5:C5)</f>
        <v>0</v>
      </c>
      <c r="D6" s="110">
        <f>SUM(D5:D5)</f>
        <v>495197.47</v>
      </c>
      <c r="E6" s="84">
        <f>SUM(E5:E5)</f>
        <v>1488208.45</v>
      </c>
      <c r="F6" s="84">
        <f>SUM(F5:F5)</f>
        <v>1543000</v>
      </c>
      <c r="G6" s="68"/>
      <c r="H6" s="69"/>
      <c r="I6" s="69"/>
      <c r="J6" s="69"/>
      <c r="K6" s="69"/>
      <c r="L6" s="69"/>
      <c r="M6" s="70"/>
    </row>
    <row r="7" spans="1:13" ht="15" thickBot="1" x14ac:dyDescent="0.4">
      <c r="C7" s="76"/>
      <c r="D7" s="76"/>
    </row>
    <row r="8" spans="1:13" ht="14.5" customHeight="1" x14ac:dyDescent="0.35">
      <c r="A8" s="1" t="s">
        <v>32</v>
      </c>
      <c r="B8" s="188" t="s">
        <v>69</v>
      </c>
      <c r="C8" s="189"/>
      <c r="D8" s="189"/>
      <c r="E8" s="189"/>
      <c r="F8" s="189"/>
      <c r="G8" s="189"/>
      <c r="H8" s="190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  <c r="I9" s="143"/>
    </row>
    <row r="10" spans="1:13" ht="15" thickBot="1" x14ac:dyDescent="0.4">
      <c r="A10" s="3" t="s">
        <v>41</v>
      </c>
      <c r="B10" s="135">
        <v>0</v>
      </c>
      <c r="C10" s="135">
        <v>0</v>
      </c>
      <c r="D10" s="135">
        <v>0</v>
      </c>
      <c r="E10" s="135">
        <v>0</v>
      </c>
      <c r="F10" s="135">
        <v>0</v>
      </c>
      <c r="G10" s="135">
        <v>0</v>
      </c>
      <c r="H10" s="136">
        <v>31000</v>
      </c>
      <c r="I10" s="144"/>
    </row>
    <row r="11" spans="1:13" ht="14.5" customHeight="1" x14ac:dyDescent="0.35">
      <c r="A11" s="1" t="s">
        <v>42</v>
      </c>
      <c r="B11" s="188" t="s">
        <v>43</v>
      </c>
      <c r="C11" s="189"/>
      <c r="D11" s="189"/>
      <c r="E11" s="189"/>
      <c r="F11" s="189"/>
      <c r="G11" s="189"/>
      <c r="H11" s="190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0</v>
      </c>
      <c r="F13" s="135">
        <v>5</v>
      </c>
      <c r="G13" s="135">
        <v>5</v>
      </c>
      <c r="H13" s="136">
        <v>5</v>
      </c>
      <c r="I13" s="144"/>
    </row>
    <row r="14" spans="1:13" ht="29.15" customHeight="1" x14ac:dyDescent="0.35">
      <c r="A14" s="1" t="s">
        <v>42</v>
      </c>
      <c r="B14" s="188" t="s">
        <v>68</v>
      </c>
      <c r="C14" s="189"/>
      <c r="D14" s="189"/>
      <c r="E14" s="189"/>
      <c r="F14" s="189"/>
      <c r="G14" s="189"/>
      <c r="H14" s="190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1</v>
      </c>
      <c r="F16" s="135">
        <v>1</v>
      </c>
      <c r="G16" s="135">
        <v>1</v>
      </c>
      <c r="H16" s="136">
        <v>1</v>
      </c>
      <c r="I16" s="144"/>
    </row>
    <row r="17" spans="1:9" ht="29.15" customHeight="1" x14ac:dyDescent="0.35">
      <c r="A17" s="1" t="s">
        <v>45</v>
      </c>
      <c r="B17" s="188" t="s">
        <v>46</v>
      </c>
      <c r="C17" s="189"/>
      <c r="D17" s="189"/>
      <c r="E17" s="189"/>
      <c r="F17" s="189"/>
      <c r="G17" s="189"/>
      <c r="H17" s="190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3" t="s">
        <v>41</v>
      </c>
      <c r="B19" s="135">
        <v>66</v>
      </c>
      <c r="C19" s="135">
        <v>69</v>
      </c>
      <c r="D19" s="135">
        <v>70</v>
      </c>
      <c r="E19" s="135">
        <v>70</v>
      </c>
      <c r="F19" s="135">
        <v>70</v>
      </c>
      <c r="G19" s="135">
        <v>80</v>
      </c>
      <c r="H19" s="136">
        <v>90</v>
      </c>
      <c r="I19" s="144"/>
    </row>
    <row r="21" spans="1:9" x14ac:dyDescent="0.35">
      <c r="A21" s="129"/>
      <c r="B21" s="129"/>
    </row>
    <row r="22" spans="1:9" x14ac:dyDescent="0.35">
      <c r="A22" s="175" t="s">
        <v>90</v>
      </c>
      <c r="B22" s="176" t="s">
        <v>96</v>
      </c>
      <c r="C22" s="177"/>
      <c r="D22" s="177"/>
    </row>
    <row r="23" spans="1:9" ht="14.65" customHeight="1" x14ac:dyDescent="0.35">
      <c r="A23" s="172" t="s">
        <v>97</v>
      </c>
      <c r="B23" s="172" t="s">
        <v>95</v>
      </c>
    </row>
    <row r="24" spans="1:9" x14ac:dyDescent="0.35">
      <c r="A24" s="173" t="s">
        <v>92</v>
      </c>
    </row>
    <row r="25" spans="1:9" x14ac:dyDescent="0.35">
      <c r="A25" s="172" t="s">
        <v>98</v>
      </c>
      <c r="B25" s="174" t="s">
        <v>94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M28"/>
  <sheetViews>
    <sheetView zoomScale="90" zoomScaleNormal="90" workbookViewId="0">
      <selection activeCell="I13" sqref="I1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47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48</v>
      </c>
      <c r="B4" s="51"/>
      <c r="C4" s="57"/>
      <c r="D4" s="94"/>
      <c r="E4" s="98"/>
      <c r="F4" s="98"/>
      <c r="M4" s="59"/>
    </row>
    <row r="5" spans="1:13" ht="29" x14ac:dyDescent="0.35">
      <c r="A5" s="50" t="s">
        <v>18</v>
      </c>
      <c r="B5" s="106">
        <f>SUM(C5:F5)</f>
        <v>4060200</v>
      </c>
      <c r="C5" s="60">
        <v>0</v>
      </c>
      <c r="D5" s="95">
        <v>427000</v>
      </c>
      <c r="E5" s="60">
        <f>1165600+1317500</f>
        <v>2483100</v>
      </c>
      <c r="F5" s="60">
        <f>638600+511500</f>
        <v>1150100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107" t="s">
        <v>49</v>
      </c>
      <c r="B6" s="108">
        <f>SUM(C6:F6)</f>
        <v>1371594</v>
      </c>
      <c r="C6" s="89">
        <v>0</v>
      </c>
      <c r="D6" s="101">
        <v>160590</v>
      </c>
      <c r="E6" s="89">
        <f>469604+193000</f>
        <v>662604</v>
      </c>
      <c r="F6" s="89">
        <f>355400+193000</f>
        <v>548400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83" t="s">
        <v>31</v>
      </c>
      <c r="B7" s="109">
        <f>SUM(C7:F7)</f>
        <v>5431794</v>
      </c>
      <c r="C7" s="84">
        <f>SUM(C5:C6)</f>
        <v>0</v>
      </c>
      <c r="D7" s="102">
        <f>SUM(D5:D6)</f>
        <v>587590</v>
      </c>
      <c r="E7" s="99">
        <f>SUM(E5:E6)</f>
        <v>3145704</v>
      </c>
      <c r="F7" s="99">
        <f>SUM(F5:F6)</f>
        <v>1698500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88" t="s">
        <v>69</v>
      </c>
      <c r="C9" s="189"/>
      <c r="D9" s="189"/>
      <c r="E9" s="189"/>
      <c r="F9" s="189"/>
      <c r="G9" s="189"/>
      <c r="H9" s="190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720250</v>
      </c>
      <c r="F11" s="135">
        <v>730300</v>
      </c>
      <c r="G11" s="135">
        <v>740350</v>
      </c>
      <c r="H11" s="136">
        <f>SUM(10000+740350)</f>
        <v>750350</v>
      </c>
      <c r="I11" s="144"/>
    </row>
    <row r="12" spans="1:13" ht="14.5" customHeight="1" x14ac:dyDescent="0.35">
      <c r="A12" s="1" t="s">
        <v>42</v>
      </c>
      <c r="B12" s="188" t="s">
        <v>43</v>
      </c>
      <c r="C12" s="189"/>
      <c r="D12" s="189"/>
      <c r="E12" s="189"/>
      <c r="F12" s="189"/>
      <c r="G12" s="189"/>
      <c r="H12" s="190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f>2+2</f>
        <v>4</v>
      </c>
      <c r="E14" s="135">
        <f>3+2</f>
        <v>5</v>
      </c>
      <c r="F14" s="135">
        <f>5+2</f>
        <v>7</v>
      </c>
      <c r="G14" s="135">
        <f>6+2</f>
        <v>8</v>
      </c>
      <c r="H14" s="136">
        <f>6+7</f>
        <v>13</v>
      </c>
      <c r="I14" s="144"/>
    </row>
    <row r="15" spans="1:13" ht="29.5" customHeight="1" x14ac:dyDescent="0.35">
      <c r="A15" s="1" t="s">
        <v>42</v>
      </c>
      <c r="B15" s="188" t="s">
        <v>68</v>
      </c>
      <c r="C15" s="189"/>
      <c r="D15" s="189"/>
      <c r="E15" s="189"/>
      <c r="F15" s="189"/>
      <c r="G15" s="189"/>
      <c r="H15" s="190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3" t="s">
        <v>41</v>
      </c>
      <c r="B17" s="135">
        <v>0</v>
      </c>
      <c r="C17" s="135">
        <v>0</v>
      </c>
      <c r="D17" s="135">
        <v>2</v>
      </c>
      <c r="E17" s="135">
        <v>4</v>
      </c>
      <c r="F17" s="135">
        <v>4</v>
      </c>
      <c r="G17" s="135">
        <v>4</v>
      </c>
      <c r="H17" s="136">
        <v>4</v>
      </c>
      <c r="I17" s="144"/>
    </row>
    <row r="18" spans="1:9" ht="29.15" customHeight="1" x14ac:dyDescent="0.35">
      <c r="A18" s="1" t="s">
        <v>45</v>
      </c>
      <c r="B18" s="188" t="s">
        <v>46</v>
      </c>
      <c r="C18" s="189"/>
      <c r="D18" s="189"/>
      <c r="E18" s="189"/>
      <c r="F18" s="189"/>
      <c r="G18" s="189"/>
      <c r="H18" s="190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  <c r="H20" s="136">
        <v>90</v>
      </c>
      <c r="I20" s="144"/>
    </row>
    <row r="23" spans="1:9" x14ac:dyDescent="0.35">
      <c r="A23" s="175" t="s">
        <v>90</v>
      </c>
      <c r="B23" s="176" t="s">
        <v>96</v>
      </c>
      <c r="C23" s="177"/>
      <c r="D23" s="177"/>
    </row>
    <row r="24" spans="1:9" x14ac:dyDescent="0.35">
      <c r="A24" s="172" t="s">
        <v>99</v>
      </c>
      <c r="B24" s="172" t="s">
        <v>94</v>
      </c>
    </row>
    <row r="25" spans="1:9" x14ac:dyDescent="0.35">
      <c r="A25" s="173" t="s">
        <v>92</v>
      </c>
    </row>
    <row r="26" spans="1:9" x14ac:dyDescent="0.35">
      <c r="A26" s="172" t="s">
        <v>88</v>
      </c>
      <c r="B26" s="174" t="s">
        <v>94</v>
      </c>
    </row>
    <row r="27" spans="1:9" x14ac:dyDescent="0.35">
      <c r="A27" s="172" t="s">
        <v>101</v>
      </c>
      <c r="B27" s="172" t="s">
        <v>94</v>
      </c>
    </row>
    <row r="28" spans="1:9" x14ac:dyDescent="0.35">
      <c r="A28" s="12" t="s">
        <v>100</v>
      </c>
      <c r="B28" s="172" t="s">
        <v>94</v>
      </c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M33"/>
  <sheetViews>
    <sheetView workbookViewId="0">
      <selection activeCell="J11" sqref="J11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50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51</v>
      </c>
      <c r="B4" s="51"/>
      <c r="C4" s="57"/>
      <c r="D4" s="94"/>
      <c r="E4" s="98"/>
      <c r="F4" s="98"/>
      <c r="M4" s="59"/>
    </row>
    <row r="5" spans="1:13" ht="29" x14ac:dyDescent="0.35">
      <c r="A5" s="50" t="s">
        <v>18</v>
      </c>
      <c r="B5" s="106">
        <f>SUM(C5:F5)</f>
        <v>6892336</v>
      </c>
      <c r="C5" s="100">
        <v>88500</v>
      </c>
      <c r="D5" s="100">
        <v>790964</v>
      </c>
      <c r="E5" s="100">
        <v>1496327</v>
      </c>
      <c r="F5" s="100">
        <v>4516545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5">
        <f>SUM(C6:F6)</f>
        <v>6157167</v>
      </c>
      <c r="C6" s="64"/>
      <c r="D6" s="96">
        <v>383928</v>
      </c>
      <c r="E6" s="60">
        <v>1772486</v>
      </c>
      <c r="F6" s="60">
        <v>4000753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1">
        <f>SUM(C7:F7)</f>
        <v>13049503</v>
      </c>
      <c r="C7" s="66">
        <f>SUM(C5:C6)</f>
        <v>88500</v>
      </c>
      <c r="D7" s="97">
        <f>SUM(D5:D6)</f>
        <v>1174892</v>
      </c>
      <c r="E7" s="99">
        <f>SUM(E5:E6)</f>
        <v>3268813</v>
      </c>
      <c r="F7" s="99">
        <f>SUM(F5:F6)</f>
        <v>8517298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88" t="s">
        <v>33</v>
      </c>
      <c r="C9" s="189"/>
      <c r="D9" s="189"/>
      <c r="E9" s="189"/>
      <c r="F9" s="189"/>
      <c r="G9" s="189"/>
      <c r="H9" s="190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530000</v>
      </c>
      <c r="E11" s="135">
        <v>530000</v>
      </c>
      <c r="F11" s="135">
        <v>1000000</v>
      </c>
      <c r="G11" s="135"/>
      <c r="H11" s="136">
        <v>1000000</v>
      </c>
      <c r="I11" s="144"/>
    </row>
    <row r="12" spans="1:13" ht="14.5" customHeight="1" x14ac:dyDescent="0.35">
      <c r="A12" s="1" t="s">
        <v>42</v>
      </c>
      <c r="B12" s="188" t="s">
        <v>43</v>
      </c>
      <c r="C12" s="189"/>
      <c r="D12" s="189"/>
      <c r="E12" s="189"/>
      <c r="F12" s="189"/>
      <c r="G12" s="189"/>
      <c r="H12" s="190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1</v>
      </c>
      <c r="E14" s="135">
        <v>6</v>
      </c>
      <c r="F14" s="135">
        <v>8</v>
      </c>
      <c r="G14" s="135">
        <v>9</v>
      </c>
      <c r="H14" s="136">
        <v>9</v>
      </c>
      <c r="I14" s="144"/>
    </row>
    <row r="15" spans="1:13" ht="29.15" customHeight="1" x14ac:dyDescent="0.35">
      <c r="A15" s="1" t="s">
        <v>42</v>
      </c>
      <c r="B15" s="188" t="s">
        <v>44</v>
      </c>
      <c r="C15" s="189"/>
      <c r="D15" s="189"/>
      <c r="E15" s="189"/>
      <c r="F15" s="189"/>
      <c r="G15" s="189"/>
      <c r="H15" s="190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3" t="s">
        <v>41</v>
      </c>
      <c r="B17" s="135">
        <v>0</v>
      </c>
      <c r="C17" s="135">
        <v>0</v>
      </c>
      <c r="D17" s="135">
        <v>1</v>
      </c>
      <c r="E17" s="135">
        <v>5</v>
      </c>
      <c r="F17" s="135">
        <v>7</v>
      </c>
      <c r="G17" s="135">
        <v>7</v>
      </c>
      <c r="H17" s="136">
        <v>7</v>
      </c>
      <c r="I17" s="144"/>
    </row>
    <row r="18" spans="1:9" ht="29.15" customHeight="1" x14ac:dyDescent="0.35">
      <c r="A18" s="1" t="s">
        <v>45</v>
      </c>
      <c r="B18" s="188" t="s">
        <v>46</v>
      </c>
      <c r="C18" s="189"/>
      <c r="D18" s="189"/>
      <c r="E18" s="189"/>
      <c r="F18" s="189"/>
      <c r="G18" s="189"/>
      <c r="H18" s="190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21</v>
      </c>
      <c r="C20" s="146">
        <v>40</v>
      </c>
      <c r="D20" s="146">
        <v>40</v>
      </c>
      <c r="E20" s="146">
        <v>60</v>
      </c>
      <c r="F20" s="146">
        <v>70</v>
      </c>
      <c r="G20" s="146">
        <v>80</v>
      </c>
      <c r="H20" s="147">
        <v>90</v>
      </c>
      <c r="I20" s="145"/>
    </row>
    <row r="23" spans="1:9" x14ac:dyDescent="0.35">
      <c r="A23" s="175" t="s">
        <v>90</v>
      </c>
      <c r="B23" s="176" t="s">
        <v>96</v>
      </c>
      <c r="C23" s="178"/>
      <c r="D23" s="179"/>
    </row>
    <row r="24" spans="1:9" x14ac:dyDescent="0.35">
      <c r="A24" s="172" t="s">
        <v>82</v>
      </c>
      <c r="B24" s="172" t="s">
        <v>94</v>
      </c>
    </row>
    <row r="25" spans="1:9" x14ac:dyDescent="0.35">
      <c r="A25" s="173" t="s">
        <v>92</v>
      </c>
    </row>
    <row r="26" spans="1:9" x14ac:dyDescent="0.35">
      <c r="A26" s="172" t="s">
        <v>102</v>
      </c>
      <c r="B26" s="174" t="s">
        <v>95</v>
      </c>
      <c r="C26" s="174" t="s">
        <v>105</v>
      </c>
    </row>
    <row r="27" spans="1:9" x14ac:dyDescent="0.35">
      <c r="A27" s="172" t="s">
        <v>103</v>
      </c>
      <c r="B27" s="172" t="s">
        <v>95</v>
      </c>
      <c r="C27" s="174" t="s">
        <v>105</v>
      </c>
    </row>
    <row r="28" spans="1:9" x14ac:dyDescent="0.35">
      <c r="A28" s="172" t="s">
        <v>80</v>
      </c>
      <c r="B28" s="172" t="s">
        <v>94</v>
      </c>
    </row>
    <row r="29" spans="1:9" x14ac:dyDescent="0.35">
      <c r="A29" s="172" t="s">
        <v>84</v>
      </c>
      <c r="B29" s="172" t="s">
        <v>94</v>
      </c>
    </row>
    <row r="30" spans="1:9" x14ac:dyDescent="0.35">
      <c r="A30" s="172" t="s">
        <v>81</v>
      </c>
      <c r="B30" s="172" t="s">
        <v>94</v>
      </c>
    </row>
    <row r="31" spans="1:9" x14ac:dyDescent="0.35">
      <c r="A31" s="172" t="s">
        <v>83</v>
      </c>
      <c r="B31" s="172" t="s">
        <v>94</v>
      </c>
    </row>
    <row r="32" spans="1:9" x14ac:dyDescent="0.35">
      <c r="A32" s="172" t="s">
        <v>104</v>
      </c>
      <c r="B32" s="172" t="s">
        <v>94</v>
      </c>
    </row>
    <row r="33" spans="1:2" x14ac:dyDescent="0.35">
      <c r="A33" s="172" t="s">
        <v>85</v>
      </c>
      <c r="B33" s="172" t="s">
        <v>94</v>
      </c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M35"/>
  <sheetViews>
    <sheetView zoomScaleNormal="100" workbookViewId="0">
      <selection activeCell="E16" sqref="E16"/>
    </sheetView>
  </sheetViews>
  <sheetFormatPr defaultColWidth="8.7265625" defaultRowHeight="14.5" x14ac:dyDescent="0.35"/>
  <cols>
    <col min="1" max="1" width="47.4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4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52</v>
      </c>
      <c r="B3" s="55" t="s">
        <v>6</v>
      </c>
      <c r="C3" s="55">
        <v>2023</v>
      </c>
      <c r="D3" s="5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53</v>
      </c>
      <c r="B4" s="112"/>
      <c r="C4" s="57"/>
      <c r="D4" s="94"/>
      <c r="E4" s="98"/>
      <c r="F4" s="98"/>
      <c r="M4" s="59"/>
    </row>
    <row r="5" spans="1:13" ht="29" x14ac:dyDescent="0.35">
      <c r="A5" s="50" t="s">
        <v>18</v>
      </c>
      <c r="B5" s="113">
        <f>SUM(C5:F5)</f>
        <v>7120755</v>
      </c>
      <c r="C5" s="95">
        <v>0</v>
      </c>
      <c r="D5" s="165">
        <v>123434</v>
      </c>
      <c r="E5" s="165">
        <v>2549570</v>
      </c>
      <c r="F5" s="61">
        <v>4447751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13">
        <f>SUM(C6:F6)</f>
        <v>37200</v>
      </c>
      <c r="C6" s="95">
        <v>0</v>
      </c>
      <c r="D6" s="165">
        <v>0</v>
      </c>
      <c r="E6" s="166">
        <v>37200</v>
      </c>
      <c r="F6" s="164">
        <v>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13">
        <f>SUM(C7:F7)</f>
        <v>2325643.2000000002</v>
      </c>
      <c r="C7" s="95">
        <v>24685.199999999997</v>
      </c>
      <c r="D7" s="165">
        <v>246578</v>
      </c>
      <c r="E7" s="166">
        <v>1123230</v>
      </c>
      <c r="F7" s="164">
        <v>931150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7" t="s">
        <v>49</v>
      </c>
      <c r="B8" s="114">
        <f>SUM(C8:F8)</f>
        <v>93000</v>
      </c>
      <c r="C8" s="167">
        <v>0</v>
      </c>
      <c r="D8" s="169">
        <v>0</v>
      </c>
      <c r="E8" s="168">
        <v>93000</v>
      </c>
      <c r="F8" s="139">
        <v>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3" t="s">
        <v>31</v>
      </c>
      <c r="B9" s="115">
        <f>SUM(C9:F9)</f>
        <v>9576598.1999999993</v>
      </c>
      <c r="C9" s="84">
        <f>SUM(C5:C8)</f>
        <v>24685.199999999997</v>
      </c>
      <c r="D9" s="102">
        <f>SUM(D5:D8)</f>
        <v>370012</v>
      </c>
      <c r="E9" s="84">
        <f>SUM(E5:E8)</f>
        <v>3803000</v>
      </c>
      <c r="F9" s="84">
        <f>SUM(F5:F8)</f>
        <v>5378901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88" t="s">
        <v>69</v>
      </c>
      <c r="C11" s="189"/>
      <c r="D11" s="189"/>
      <c r="E11" s="189"/>
      <c r="F11" s="189"/>
      <c r="G11" s="189"/>
      <c r="H11" s="190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1700000</v>
      </c>
      <c r="F13" s="135">
        <v>1700000</v>
      </c>
      <c r="G13" s="135">
        <v>1700000</v>
      </c>
      <c r="H13" s="136">
        <v>1700000</v>
      </c>
      <c r="I13" s="144"/>
    </row>
    <row r="14" spans="1:13" ht="14.5" customHeight="1" x14ac:dyDescent="0.35">
      <c r="A14" s="1" t="s">
        <v>42</v>
      </c>
      <c r="B14" s="188" t="s">
        <v>43</v>
      </c>
      <c r="C14" s="189"/>
      <c r="D14" s="189"/>
      <c r="E14" s="189"/>
      <c r="F14" s="189"/>
      <c r="G14" s="189"/>
      <c r="H14" s="190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81">
        <v>0</v>
      </c>
      <c r="D16" s="181">
        <v>4</v>
      </c>
      <c r="E16" s="181">
        <v>10</v>
      </c>
      <c r="F16" s="181">
        <v>13</v>
      </c>
      <c r="G16" s="181">
        <v>13</v>
      </c>
      <c r="H16" s="184">
        <v>15</v>
      </c>
      <c r="I16" s="144"/>
    </row>
    <row r="17" spans="1:9" ht="29.15" customHeight="1" x14ac:dyDescent="0.35">
      <c r="A17" s="1" t="s">
        <v>42</v>
      </c>
      <c r="B17" s="188" t="s">
        <v>68</v>
      </c>
      <c r="C17" s="189"/>
      <c r="D17" s="189"/>
      <c r="E17" s="189"/>
      <c r="F17" s="189"/>
      <c r="G17" s="189"/>
      <c r="H17" s="190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2</v>
      </c>
      <c r="E19" s="141">
        <v>5</v>
      </c>
      <c r="F19" s="141">
        <v>7</v>
      </c>
      <c r="G19" s="141">
        <v>7</v>
      </c>
      <c r="H19" s="142">
        <v>7</v>
      </c>
      <c r="I19" s="144"/>
    </row>
    <row r="20" spans="1:9" ht="29.15" customHeight="1" x14ac:dyDescent="0.35">
      <c r="A20" s="148" t="s">
        <v>45</v>
      </c>
      <c r="B20" s="188" t="s">
        <v>46</v>
      </c>
      <c r="C20" s="189"/>
      <c r="D20" s="189"/>
      <c r="E20" s="189"/>
      <c r="F20" s="189"/>
      <c r="G20" s="189"/>
      <c r="H20" s="190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46">
        <v>0</v>
      </c>
      <c r="C22" s="146">
        <v>0</v>
      </c>
      <c r="D22" s="146">
        <v>70</v>
      </c>
      <c r="E22" s="146">
        <v>80</v>
      </c>
      <c r="F22" s="146">
        <v>82</v>
      </c>
      <c r="G22" s="146">
        <v>85</v>
      </c>
      <c r="H22" s="147">
        <v>90</v>
      </c>
      <c r="I22" s="145"/>
    </row>
    <row r="25" spans="1:9" x14ac:dyDescent="0.35">
      <c r="A25" s="175" t="s">
        <v>90</v>
      </c>
      <c r="B25" s="176" t="s">
        <v>96</v>
      </c>
      <c r="C25" s="178"/>
      <c r="D25" s="179"/>
    </row>
    <row r="26" spans="1:9" x14ac:dyDescent="0.35">
      <c r="A26" s="172" t="s">
        <v>106</v>
      </c>
      <c r="B26" s="172" t="s">
        <v>94</v>
      </c>
    </row>
    <row r="27" spans="1:9" x14ac:dyDescent="0.35">
      <c r="A27" s="173" t="s">
        <v>92</v>
      </c>
    </row>
    <row r="28" spans="1:9" x14ac:dyDescent="0.35">
      <c r="A28" s="180" t="s">
        <v>100</v>
      </c>
      <c r="B28" s="174" t="s">
        <v>94</v>
      </c>
    </row>
    <row r="29" spans="1:9" x14ac:dyDescent="0.35">
      <c r="A29" s="172" t="s">
        <v>107</v>
      </c>
      <c r="B29" s="172" t="s">
        <v>94</v>
      </c>
      <c r="C29" s="174"/>
    </row>
    <row r="30" spans="1:9" x14ac:dyDescent="0.35">
      <c r="A30" s="172" t="s">
        <v>108</v>
      </c>
      <c r="B30" s="172" t="s">
        <v>94</v>
      </c>
    </row>
    <row r="31" spans="1:9" x14ac:dyDescent="0.35">
      <c r="A31" s="172" t="s">
        <v>109</v>
      </c>
      <c r="B31" s="172" t="s">
        <v>94</v>
      </c>
    </row>
    <row r="32" spans="1:9" x14ac:dyDescent="0.35">
      <c r="A32" s="172" t="s">
        <v>110</v>
      </c>
      <c r="B32" s="172" t="s">
        <v>94</v>
      </c>
    </row>
    <row r="33" spans="1:3" x14ac:dyDescent="0.35">
      <c r="A33" s="172" t="s">
        <v>111</v>
      </c>
      <c r="B33" s="172" t="s">
        <v>94</v>
      </c>
      <c r="C33" s="174" t="s">
        <v>105</v>
      </c>
    </row>
    <row r="34" spans="1:3" x14ac:dyDescent="0.35">
      <c r="A34" s="172"/>
      <c r="B34" s="172"/>
    </row>
    <row r="35" spans="1:3" x14ac:dyDescent="0.35">
      <c r="A35" s="172"/>
      <c r="B35" s="172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M33"/>
  <sheetViews>
    <sheetView topLeftCell="A3" workbookViewId="0">
      <selection activeCell="F7" sqref="F7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5.0898437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7265625" style="5" customWidth="1"/>
    <col min="13" max="16384" width="8.7265625" style="5"/>
  </cols>
  <sheetData>
    <row r="2" spans="1:13" ht="15" thickBot="1" x14ac:dyDescent="0.4"/>
    <row r="3" spans="1:13" ht="199.5" customHeight="1" thickBot="1" x14ac:dyDescent="0.4">
      <c r="A3" s="33" t="s">
        <v>55</v>
      </c>
      <c r="B3" s="33" t="s">
        <v>6</v>
      </c>
      <c r="C3" s="34">
        <v>2023</v>
      </c>
      <c r="D3" s="34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56</v>
      </c>
      <c r="B4" s="51"/>
      <c r="C4" s="44"/>
      <c r="D4" s="43"/>
      <c r="E4" s="98"/>
      <c r="F4" s="98"/>
      <c r="M4" s="27"/>
    </row>
    <row r="5" spans="1:13" ht="29" x14ac:dyDescent="0.35">
      <c r="A5" s="50" t="s">
        <v>18</v>
      </c>
      <c r="B5" s="106">
        <f>SUM(C5:F5)</f>
        <v>16303331</v>
      </c>
      <c r="C5" s="22">
        <v>136162</v>
      </c>
      <c r="D5" s="40">
        <v>672569</v>
      </c>
      <c r="E5" s="60">
        <v>1511015</v>
      </c>
      <c r="F5" s="60">
        <v>13983585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29" x14ac:dyDescent="0.35">
      <c r="A6" s="52" t="s">
        <v>19</v>
      </c>
      <c r="B6" s="106">
        <f>SUM(C6:F6)</f>
        <v>1468215</v>
      </c>
      <c r="C6" s="22">
        <v>20873</v>
      </c>
      <c r="D6" s="40">
        <v>221612</v>
      </c>
      <c r="E6" s="103">
        <v>833748</v>
      </c>
      <c r="F6" s="103">
        <v>391982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x14ac:dyDescent="0.35">
      <c r="A7" s="185" t="s">
        <v>54</v>
      </c>
      <c r="B7" s="106">
        <f>SUM(C7:F7)</f>
        <v>22072</v>
      </c>
      <c r="C7" s="186">
        <v>0</v>
      </c>
      <c r="D7" s="187">
        <v>0</v>
      </c>
      <c r="E7" s="103">
        <v>0</v>
      </c>
      <c r="F7" s="103">
        <v>22072</v>
      </c>
      <c r="G7" s="28"/>
      <c r="H7" s="28"/>
      <c r="I7" s="28"/>
      <c r="J7" s="28"/>
      <c r="K7" s="28"/>
      <c r="L7" s="28"/>
      <c r="M7" s="29"/>
    </row>
    <row r="8" spans="1:13" ht="15" thickBot="1" x14ac:dyDescent="0.4">
      <c r="A8" s="53" t="s">
        <v>49</v>
      </c>
      <c r="B8" s="105">
        <f>SUM(C8:F8)</f>
        <v>231268</v>
      </c>
      <c r="C8" s="47">
        <v>47125</v>
      </c>
      <c r="D8" s="48">
        <v>62759</v>
      </c>
      <c r="E8" s="103">
        <v>60692</v>
      </c>
      <c r="F8" s="103">
        <v>60692</v>
      </c>
      <c r="G8" s="28" t="s">
        <v>30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9" t="s">
        <v>30</v>
      </c>
    </row>
    <row r="9" spans="1:13" ht="15" thickBot="1" x14ac:dyDescent="0.4">
      <c r="A9" s="54" t="s">
        <v>31</v>
      </c>
      <c r="B9" s="111">
        <f>SUM(C9:F9)</f>
        <v>18024886</v>
      </c>
      <c r="C9" s="20">
        <f>SUM(C5:C8)</f>
        <v>204160</v>
      </c>
      <c r="D9" s="21">
        <f>SUM(D5:D8)</f>
        <v>956940</v>
      </c>
      <c r="E9" s="84">
        <f>SUM(E5:E8)</f>
        <v>2405455</v>
      </c>
      <c r="F9" s="84">
        <f>SUM(F5:F8)</f>
        <v>14458331</v>
      </c>
      <c r="G9" s="30"/>
      <c r="H9" s="31"/>
      <c r="I9" s="31"/>
      <c r="J9" s="31"/>
      <c r="K9" s="31"/>
      <c r="L9" s="31"/>
      <c r="M9" s="32"/>
    </row>
    <row r="10" spans="1:13" ht="15" thickBot="1" x14ac:dyDescent="0.4"/>
    <row r="11" spans="1:13" ht="14.5" customHeight="1" x14ac:dyDescent="0.35">
      <c r="A11" s="1" t="s">
        <v>32</v>
      </c>
      <c r="B11" s="188" t="s">
        <v>69</v>
      </c>
      <c r="C11" s="189"/>
      <c r="D11" s="189"/>
      <c r="E11" s="189"/>
      <c r="F11" s="189"/>
      <c r="G11" s="189"/>
      <c r="H11" s="190"/>
      <c r="I11" s="12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0</v>
      </c>
      <c r="F13" s="135">
        <v>96000</v>
      </c>
      <c r="G13" s="135">
        <v>201000</v>
      </c>
      <c r="H13" s="136">
        <v>203500</v>
      </c>
      <c r="I13" s="144"/>
    </row>
    <row r="14" spans="1:13" ht="14.5" customHeight="1" x14ac:dyDescent="0.35">
      <c r="A14" s="1" t="s">
        <v>42</v>
      </c>
      <c r="B14" s="188" t="s">
        <v>43</v>
      </c>
      <c r="C14" s="189"/>
      <c r="D14" s="189"/>
      <c r="E14" s="189"/>
      <c r="F14" s="189"/>
      <c r="G14" s="189"/>
      <c r="H14" s="190"/>
      <c r="I14" s="12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2</v>
      </c>
      <c r="F16" s="135">
        <v>10</v>
      </c>
      <c r="G16" s="135">
        <v>13</v>
      </c>
      <c r="H16" s="136">
        <v>15</v>
      </c>
      <c r="I16" s="144"/>
    </row>
    <row r="17" spans="1:9" ht="29.15" customHeight="1" x14ac:dyDescent="0.35">
      <c r="A17" s="1" t="s">
        <v>42</v>
      </c>
      <c r="B17" s="188" t="s">
        <v>68</v>
      </c>
      <c r="C17" s="189"/>
      <c r="D17" s="189"/>
      <c r="E17" s="189"/>
      <c r="F17" s="189"/>
      <c r="G17" s="189"/>
      <c r="H17" s="190"/>
      <c r="I17" s="12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0</v>
      </c>
      <c r="E19" s="141">
        <v>6</v>
      </c>
      <c r="F19" s="141">
        <v>6</v>
      </c>
      <c r="G19" s="141">
        <v>6</v>
      </c>
      <c r="H19" s="142">
        <v>6</v>
      </c>
      <c r="I19" s="144"/>
    </row>
    <row r="20" spans="1:9" ht="29.15" customHeight="1" x14ac:dyDescent="0.35">
      <c r="A20" s="148" t="s">
        <v>45</v>
      </c>
      <c r="B20" s="188" t="s">
        <v>46</v>
      </c>
      <c r="C20" s="189"/>
      <c r="D20" s="189"/>
      <c r="E20" s="189"/>
      <c r="F20" s="189"/>
      <c r="G20" s="189"/>
      <c r="H20" s="190"/>
      <c r="I20" s="12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46">
        <v>66</v>
      </c>
      <c r="C22" s="146">
        <v>68</v>
      </c>
      <c r="D22" s="146">
        <v>0</v>
      </c>
      <c r="E22" s="146">
        <v>0</v>
      </c>
      <c r="F22" s="146">
        <v>75</v>
      </c>
      <c r="G22" s="146">
        <v>80</v>
      </c>
      <c r="H22" s="147">
        <v>85</v>
      </c>
      <c r="I22" s="145"/>
    </row>
    <row r="25" spans="1:9" x14ac:dyDescent="0.35">
      <c r="A25" s="175" t="s">
        <v>90</v>
      </c>
      <c r="B25" s="176" t="s">
        <v>96</v>
      </c>
      <c r="C25" s="178"/>
      <c r="D25" s="179"/>
    </row>
    <row r="26" spans="1:9" x14ac:dyDescent="0.35">
      <c r="A26" s="172" t="s">
        <v>112</v>
      </c>
      <c r="B26" s="172" t="s">
        <v>94</v>
      </c>
      <c r="C26" s="12"/>
      <c r="D26" s="12"/>
    </row>
    <row r="27" spans="1:9" x14ac:dyDescent="0.35">
      <c r="A27" s="173" t="s">
        <v>92</v>
      </c>
      <c r="B27" s="12"/>
      <c r="C27" s="12"/>
      <c r="D27" s="12"/>
    </row>
    <row r="28" spans="1:9" x14ac:dyDescent="0.35">
      <c r="A28" s="180" t="s">
        <v>113</v>
      </c>
      <c r="B28" s="174" t="s">
        <v>94</v>
      </c>
      <c r="C28" s="12"/>
      <c r="D28" s="12"/>
    </row>
    <row r="29" spans="1:9" x14ac:dyDescent="0.35">
      <c r="A29" s="172" t="s">
        <v>114</v>
      </c>
      <c r="B29" s="172" t="s">
        <v>94</v>
      </c>
      <c r="C29" s="174"/>
      <c r="D29" s="12"/>
    </row>
    <row r="30" spans="1:9" x14ac:dyDescent="0.35">
      <c r="A30" s="172" t="s">
        <v>115</v>
      </c>
      <c r="B30" s="172" t="s">
        <v>94</v>
      </c>
      <c r="C30" s="12"/>
      <c r="D30" s="12"/>
    </row>
    <row r="31" spans="1:9" x14ac:dyDescent="0.35">
      <c r="A31" s="172" t="s">
        <v>116</v>
      </c>
      <c r="B31" s="172" t="s">
        <v>94</v>
      </c>
      <c r="C31" s="12"/>
      <c r="D31" s="12"/>
    </row>
    <row r="32" spans="1:9" x14ac:dyDescent="0.35">
      <c r="A32" s="172" t="s">
        <v>117</v>
      </c>
      <c r="B32" s="172" t="s">
        <v>94</v>
      </c>
      <c r="C32" s="12"/>
      <c r="D32" s="12"/>
    </row>
    <row r="33" spans="1:4" x14ac:dyDescent="0.35">
      <c r="A33" s="172"/>
      <c r="B33" s="172"/>
      <c r="C33" s="174"/>
      <c r="D33" s="12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M32"/>
  <sheetViews>
    <sheetView topLeftCell="A3" workbookViewId="0">
      <selection activeCell="F6" sqref="F6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4.726562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26953125" style="5" customWidth="1"/>
    <col min="13" max="16384" width="8.7265625" style="5"/>
  </cols>
  <sheetData>
    <row r="2" spans="1:13" ht="15" thickBot="1" x14ac:dyDescent="0.4"/>
    <row r="3" spans="1:13" ht="198" customHeight="1" thickBot="1" x14ac:dyDescent="0.4">
      <c r="A3" s="45" t="s">
        <v>57</v>
      </c>
      <c r="B3" s="45" t="s">
        <v>6</v>
      </c>
      <c r="C3" s="34">
        <v>2023</v>
      </c>
      <c r="D3" s="3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35" t="s">
        <v>58</v>
      </c>
      <c r="B4" s="35"/>
      <c r="C4" s="42"/>
      <c r="D4" s="41"/>
      <c r="E4" s="41"/>
      <c r="F4" s="41"/>
      <c r="M4" s="27"/>
    </row>
    <row r="5" spans="1:13" ht="29" x14ac:dyDescent="0.35">
      <c r="A5" s="50" t="s">
        <v>18</v>
      </c>
      <c r="B5" s="106">
        <f>SUM(C5:F5)</f>
        <v>2266840</v>
      </c>
      <c r="C5" s="22">
        <v>0</v>
      </c>
      <c r="D5" s="103">
        <v>84190</v>
      </c>
      <c r="E5" s="103">
        <v>1569772</v>
      </c>
      <c r="F5" s="103">
        <v>612878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15" thickBot="1" x14ac:dyDescent="0.4">
      <c r="A6" s="23" t="s">
        <v>54</v>
      </c>
      <c r="B6" s="116">
        <f>SUM(C6:F6)</f>
        <v>691623</v>
      </c>
      <c r="C6" s="47">
        <v>0</v>
      </c>
      <c r="D6" s="103">
        <v>120635</v>
      </c>
      <c r="E6" s="103">
        <v>335094</v>
      </c>
      <c r="F6" s="103">
        <v>235894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ht="15" thickBot="1" x14ac:dyDescent="0.4">
      <c r="A7" s="19" t="s">
        <v>31</v>
      </c>
      <c r="B7" s="117">
        <f>SUM(C7:F7)</f>
        <v>2958463</v>
      </c>
      <c r="C7" s="20">
        <f>SUM(C5:C6)</f>
        <v>0</v>
      </c>
      <c r="D7" s="84">
        <f>SUM(D5:D6)</f>
        <v>204825</v>
      </c>
      <c r="E7" s="84">
        <f>SUM(E5:E6)</f>
        <v>1904866</v>
      </c>
      <c r="F7" s="84">
        <f>SUM(F5:F6)</f>
        <v>848772</v>
      </c>
      <c r="G7" s="30"/>
      <c r="H7" s="31"/>
      <c r="I7" s="31"/>
      <c r="J7" s="31"/>
      <c r="K7" s="31"/>
      <c r="L7" s="31"/>
      <c r="M7" s="32"/>
    </row>
    <row r="8" spans="1:13" ht="15" thickBot="1" x14ac:dyDescent="0.4"/>
    <row r="9" spans="1:13" ht="14.5" customHeight="1" x14ac:dyDescent="0.35">
      <c r="A9" s="1" t="s">
        <v>32</v>
      </c>
      <c r="B9" s="188" t="s">
        <v>69</v>
      </c>
      <c r="C9" s="189"/>
      <c r="D9" s="189"/>
      <c r="E9" s="189"/>
      <c r="F9" s="189"/>
      <c r="G9" s="189"/>
      <c r="H9" s="190"/>
      <c r="I9" s="12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12500</v>
      </c>
      <c r="F11" s="135">
        <v>50000</v>
      </c>
      <c r="G11" s="135">
        <v>200000</v>
      </c>
      <c r="H11" s="135">
        <v>250000</v>
      </c>
      <c r="I11" s="144"/>
    </row>
    <row r="12" spans="1:13" ht="14.5" customHeight="1" x14ac:dyDescent="0.35">
      <c r="A12" s="1" t="s">
        <v>42</v>
      </c>
      <c r="B12" s="188" t="s">
        <v>70</v>
      </c>
      <c r="C12" s="189"/>
      <c r="D12" s="189"/>
      <c r="E12" s="189"/>
      <c r="F12" s="189"/>
      <c r="G12" s="189"/>
      <c r="H12" s="190"/>
      <c r="I12" s="12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2</v>
      </c>
      <c r="E14" s="135">
        <v>3</v>
      </c>
      <c r="F14" s="135">
        <v>5</v>
      </c>
      <c r="G14" s="135">
        <v>7</v>
      </c>
      <c r="H14" s="136">
        <v>10</v>
      </c>
      <c r="I14" s="144"/>
    </row>
    <row r="15" spans="1:13" ht="29.15" customHeight="1" x14ac:dyDescent="0.35">
      <c r="A15" s="1" t="s">
        <v>42</v>
      </c>
      <c r="B15" s="188" t="s">
        <v>68</v>
      </c>
      <c r="C15" s="189"/>
      <c r="D15" s="189"/>
      <c r="E15" s="189"/>
      <c r="F15" s="189"/>
      <c r="G15" s="189"/>
      <c r="H15" s="190"/>
      <c r="I15" s="12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140" t="s">
        <v>41</v>
      </c>
      <c r="B17" s="141">
        <v>0</v>
      </c>
      <c r="C17" s="141">
        <v>0</v>
      </c>
      <c r="D17" s="141">
        <v>2</v>
      </c>
      <c r="E17" s="141">
        <v>4</v>
      </c>
      <c r="F17" s="141">
        <v>4</v>
      </c>
      <c r="G17" s="141">
        <v>4</v>
      </c>
      <c r="H17" s="142">
        <v>4</v>
      </c>
      <c r="I17" s="144"/>
    </row>
    <row r="18" spans="1:9" ht="29.15" customHeight="1" x14ac:dyDescent="0.35">
      <c r="A18" s="148" t="s">
        <v>45</v>
      </c>
      <c r="B18" s="188" t="s">
        <v>46</v>
      </c>
      <c r="C18" s="189"/>
      <c r="D18" s="189"/>
      <c r="E18" s="189"/>
      <c r="F18" s="189"/>
      <c r="G18" s="189"/>
      <c r="H18" s="190"/>
      <c r="I18" s="12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47</v>
      </c>
      <c r="C20" s="146">
        <v>50</v>
      </c>
      <c r="D20" s="146">
        <v>55</v>
      </c>
      <c r="E20" s="146">
        <v>60</v>
      </c>
      <c r="F20" s="146">
        <v>65</v>
      </c>
      <c r="G20" s="146">
        <v>70</v>
      </c>
      <c r="H20" s="147">
        <v>90</v>
      </c>
      <c r="I20" s="145"/>
    </row>
    <row r="23" spans="1:9" x14ac:dyDescent="0.35">
      <c r="A23" s="175" t="s">
        <v>90</v>
      </c>
      <c r="B23" s="176" t="s">
        <v>96</v>
      </c>
      <c r="C23" s="178"/>
      <c r="D23" s="179"/>
    </row>
    <row r="24" spans="1:9" x14ac:dyDescent="0.35">
      <c r="A24" s="172" t="s">
        <v>118</v>
      </c>
      <c r="B24" s="172" t="s">
        <v>94</v>
      </c>
      <c r="C24" s="12"/>
      <c r="D24" s="12"/>
    </row>
    <row r="25" spans="1:9" x14ac:dyDescent="0.35">
      <c r="A25" s="173" t="s">
        <v>92</v>
      </c>
      <c r="B25" s="12"/>
      <c r="C25" s="12"/>
      <c r="D25" s="12"/>
    </row>
    <row r="26" spans="1:9" x14ac:dyDescent="0.35">
      <c r="A26" s="180" t="s">
        <v>119</v>
      </c>
      <c r="B26" s="174" t="s">
        <v>94</v>
      </c>
      <c r="C26" s="12"/>
      <c r="D26" s="12"/>
    </row>
    <row r="27" spans="1:9" x14ac:dyDescent="0.35">
      <c r="A27" s="172" t="s">
        <v>120</v>
      </c>
      <c r="B27" s="172" t="s">
        <v>95</v>
      </c>
      <c r="C27" s="174" t="s">
        <v>105</v>
      </c>
      <c r="D27" s="12"/>
    </row>
    <row r="28" spans="1:9" x14ac:dyDescent="0.35">
      <c r="A28" s="172" t="s">
        <v>121</v>
      </c>
      <c r="B28" s="172" t="s">
        <v>94</v>
      </c>
      <c r="C28" s="12"/>
      <c r="D28" s="12"/>
    </row>
    <row r="29" spans="1:9" ht="29" x14ac:dyDescent="0.35">
      <c r="A29" s="172" t="s">
        <v>122</v>
      </c>
      <c r="B29" s="172" t="s">
        <v>94</v>
      </c>
      <c r="C29" s="12"/>
      <c r="D29" s="12"/>
    </row>
    <row r="30" spans="1:9" x14ac:dyDescent="0.35">
      <c r="A30" s="172"/>
      <c r="B30" s="172"/>
      <c r="C30" s="12"/>
      <c r="D30" s="12"/>
    </row>
    <row r="31" spans="1:9" x14ac:dyDescent="0.35">
      <c r="A31" s="172"/>
      <c r="B31" s="172"/>
      <c r="D31" s="12"/>
    </row>
    <row r="32" spans="1:9" x14ac:dyDescent="0.35">
      <c r="A32" s="172"/>
      <c r="B32" s="172"/>
      <c r="C32" s="12"/>
      <c r="D32" s="12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M30"/>
  <sheetViews>
    <sheetView topLeftCell="A3" workbookViewId="0">
      <selection activeCell="F13" sqref="F1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542968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59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60</v>
      </c>
      <c r="B4" s="51"/>
      <c r="C4" s="57"/>
      <c r="D4" s="58"/>
      <c r="E4" s="41"/>
      <c r="F4" s="41"/>
      <c r="M4" s="59"/>
    </row>
    <row r="5" spans="1:13" ht="29" x14ac:dyDescent="0.35">
      <c r="A5" s="50" t="s">
        <v>18</v>
      </c>
      <c r="B5" s="106">
        <f>SUM(C5:F5)</f>
        <v>11282727.4</v>
      </c>
      <c r="C5" s="60">
        <v>0</v>
      </c>
      <c r="D5" s="61">
        <v>401836</v>
      </c>
      <c r="E5" s="103">
        <v>8185626</v>
      </c>
      <c r="F5" s="103">
        <v>2695265.4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5">
        <f>SUM(C6:F6)</f>
        <v>350259</v>
      </c>
      <c r="C6" s="64">
        <v>0</v>
      </c>
      <c r="D6" s="65">
        <v>45099</v>
      </c>
      <c r="E6" s="103">
        <v>150980</v>
      </c>
      <c r="F6" s="103">
        <v>154180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1">
        <f>SUM(C7:F7)</f>
        <v>11632986.4</v>
      </c>
      <c r="C7" s="66">
        <f>SUM(C5:C6)</f>
        <v>0</v>
      </c>
      <c r="D7" s="67">
        <f>SUM(D5:D6)</f>
        <v>446935</v>
      </c>
      <c r="E7" s="84">
        <f>SUM(E5:E6)</f>
        <v>8336606</v>
      </c>
      <c r="F7" s="84">
        <f>SUM(F5:F6)</f>
        <v>2849445.4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88" t="s">
        <v>69</v>
      </c>
      <c r="C9" s="189"/>
      <c r="D9" s="189"/>
      <c r="E9" s="189"/>
      <c r="F9" s="189"/>
      <c r="G9" s="189"/>
      <c r="H9" s="190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24000</v>
      </c>
      <c r="F11" s="135">
        <v>1300000</v>
      </c>
      <c r="G11" s="170">
        <v>2400000</v>
      </c>
      <c r="H11" s="136">
        <v>2400000</v>
      </c>
      <c r="I11" s="144"/>
    </row>
    <row r="12" spans="1:13" ht="14.5" customHeight="1" x14ac:dyDescent="0.35">
      <c r="A12" s="1" t="s">
        <v>42</v>
      </c>
      <c r="B12" s="188" t="s">
        <v>43</v>
      </c>
      <c r="C12" s="189"/>
      <c r="D12" s="189"/>
      <c r="E12" s="189"/>
      <c r="F12" s="189"/>
      <c r="G12" s="189"/>
      <c r="H12" s="190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6</v>
      </c>
      <c r="E14" s="135">
        <v>10</v>
      </c>
      <c r="F14" s="135">
        <v>11</v>
      </c>
      <c r="G14" s="135">
        <v>14</v>
      </c>
      <c r="H14" s="136">
        <v>15</v>
      </c>
      <c r="I14" s="144"/>
    </row>
    <row r="15" spans="1:13" ht="29.15" customHeight="1" x14ac:dyDescent="0.35">
      <c r="A15" s="1" t="s">
        <v>42</v>
      </c>
      <c r="B15" s="188" t="s">
        <v>68</v>
      </c>
      <c r="C15" s="189"/>
      <c r="D15" s="189"/>
      <c r="E15" s="189"/>
      <c r="F15" s="189"/>
      <c r="G15" s="189"/>
      <c r="H15" s="190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140" t="s">
        <v>41</v>
      </c>
      <c r="B17" s="141">
        <v>0</v>
      </c>
      <c r="C17" s="141">
        <v>0</v>
      </c>
      <c r="D17" s="141">
        <v>0</v>
      </c>
      <c r="E17" s="141">
        <v>4</v>
      </c>
      <c r="F17" s="141">
        <v>4</v>
      </c>
      <c r="G17" s="141">
        <v>5</v>
      </c>
      <c r="H17" s="142">
        <v>5</v>
      </c>
      <c r="I17" s="144"/>
    </row>
    <row r="18" spans="1:9" ht="29.15" customHeight="1" x14ac:dyDescent="0.35">
      <c r="A18" s="148" t="s">
        <v>45</v>
      </c>
      <c r="B18" s="188" t="s">
        <v>46</v>
      </c>
      <c r="C18" s="189"/>
      <c r="D18" s="189"/>
      <c r="E18" s="189"/>
      <c r="F18" s="189"/>
      <c r="G18" s="189"/>
      <c r="H18" s="190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0</v>
      </c>
      <c r="C20" s="146">
        <v>72</v>
      </c>
      <c r="D20" s="146">
        <v>0</v>
      </c>
      <c r="E20" s="146">
        <v>0</v>
      </c>
      <c r="F20" s="146">
        <v>0</v>
      </c>
      <c r="G20" s="146">
        <v>0</v>
      </c>
      <c r="H20" s="147">
        <v>90</v>
      </c>
      <c r="I20" s="145"/>
    </row>
    <row r="23" spans="1:9" x14ac:dyDescent="0.35">
      <c r="A23" s="175" t="s">
        <v>90</v>
      </c>
      <c r="B23" s="176" t="s">
        <v>96</v>
      </c>
      <c r="C23" s="178"/>
      <c r="D23" s="179"/>
    </row>
    <row r="24" spans="1:9" x14ac:dyDescent="0.35">
      <c r="A24" s="172" t="s">
        <v>123</v>
      </c>
      <c r="B24" s="172" t="s">
        <v>94</v>
      </c>
    </row>
    <row r="25" spans="1:9" x14ac:dyDescent="0.35">
      <c r="A25" s="173" t="s">
        <v>92</v>
      </c>
    </row>
    <row r="26" spans="1:9" x14ac:dyDescent="0.35">
      <c r="A26" s="180" t="s">
        <v>124</v>
      </c>
      <c r="B26" s="174" t="s">
        <v>95</v>
      </c>
      <c r="C26" s="174" t="s">
        <v>105</v>
      </c>
    </row>
    <row r="27" spans="1:9" x14ac:dyDescent="0.35">
      <c r="A27" s="172" t="s">
        <v>113</v>
      </c>
      <c r="B27" s="172" t="s">
        <v>94</v>
      </c>
    </row>
    <row r="28" spans="1:9" x14ac:dyDescent="0.35">
      <c r="A28" s="172" t="s">
        <v>86</v>
      </c>
      <c r="B28" s="172" t="s">
        <v>94</v>
      </c>
    </row>
    <row r="29" spans="1:9" x14ac:dyDescent="0.35">
      <c r="A29" s="172" t="s">
        <v>125</v>
      </c>
      <c r="B29" s="172" t="s">
        <v>94</v>
      </c>
    </row>
    <row r="30" spans="1:9" x14ac:dyDescent="0.35">
      <c r="A30" s="12" t="s">
        <v>114</v>
      </c>
      <c r="B30" s="172" t="s">
        <v>94</v>
      </c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12</vt:i4>
      </vt:variant>
    </vt:vector>
  </HeadingPairs>
  <TitlesOfParts>
    <vt:vector size="25" baseType="lpstr">
      <vt:lpstr>KOOND</vt:lpstr>
      <vt:lpstr>HTM</vt:lpstr>
      <vt:lpstr>JDM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HTM!Prindiala</vt:lpstr>
      <vt:lpstr>JDM!Prindiala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Liilia Kristal - JUSTDIGI</cp:lastModifiedBy>
  <cp:revision>1</cp:revision>
  <cp:lastPrinted>2024-09-23T08:41:51Z</cp:lastPrinted>
  <dcterms:created xsi:type="dcterms:W3CDTF">2015-06-05T18:19:34Z</dcterms:created>
  <dcterms:modified xsi:type="dcterms:W3CDTF">2025-11-03T11:38:03Z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